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30" yWindow="0" windowWidth="14355" windowHeight="12630" tabRatio="754" firstSheet="13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0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1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4" i="71" l="1"/>
  <c r="B244" i="71"/>
  <c r="A244" i="71"/>
  <c r="B243" i="71"/>
  <c r="A243" i="71"/>
  <c r="B242" i="71"/>
  <c r="B34" i="70" s="1"/>
  <c r="A242" i="71"/>
  <c r="B241" i="71"/>
  <c r="A241" i="71"/>
  <c r="A53" i="70" s="1"/>
  <c r="B240" i="71"/>
  <c r="A240" i="71"/>
  <c r="B239" i="71"/>
  <c r="A239" i="71"/>
  <c r="B238" i="71"/>
  <c r="B14" i="70" s="1"/>
  <c r="A238" i="71"/>
  <c r="C237" i="71"/>
  <c r="B237" i="71"/>
  <c r="A237" i="71"/>
  <c r="A250" i="70" s="1"/>
  <c r="B236" i="71"/>
  <c r="A236" i="71"/>
  <c r="B235" i="71"/>
  <c r="A235" i="71"/>
  <c r="B234" i="71"/>
  <c r="B247" i="70" s="1"/>
  <c r="A234" i="71"/>
  <c r="B233" i="71"/>
  <c r="A233" i="71"/>
  <c r="A246" i="70" s="1"/>
  <c r="B232" i="71"/>
  <c r="A232" i="71"/>
  <c r="B231" i="71"/>
  <c r="A231" i="71"/>
  <c r="B230" i="71"/>
  <c r="B243" i="70" s="1"/>
  <c r="A230" i="71"/>
  <c r="B229" i="71"/>
  <c r="A229" i="71"/>
  <c r="A242" i="70" s="1"/>
  <c r="B228" i="71"/>
  <c r="A228" i="71"/>
  <c r="B227" i="71"/>
  <c r="A227" i="71"/>
  <c r="B226" i="71"/>
  <c r="B240" i="70" s="1"/>
  <c r="A226" i="71"/>
  <c r="B225" i="71"/>
  <c r="A225" i="71"/>
  <c r="A239" i="70" s="1"/>
  <c r="B224" i="71"/>
  <c r="A224" i="71"/>
  <c r="B223" i="71"/>
  <c r="A223" i="71"/>
  <c r="B222" i="71"/>
  <c r="B236" i="70" s="1"/>
  <c r="A222" i="71"/>
  <c r="B221" i="71"/>
  <c r="A221" i="71"/>
  <c r="A235" i="70" s="1"/>
  <c r="B220" i="71"/>
  <c r="A220" i="71"/>
  <c r="B219" i="71"/>
  <c r="A219" i="71"/>
  <c r="B218" i="71"/>
  <c r="B233" i="70" s="1"/>
  <c r="A218" i="71"/>
  <c r="B217" i="71"/>
  <c r="A217" i="71"/>
  <c r="A232" i="70" s="1"/>
  <c r="B216" i="71"/>
  <c r="A216" i="71"/>
  <c r="B215" i="71"/>
  <c r="A215" i="71"/>
  <c r="B214" i="71"/>
  <c r="B44" i="70" s="1"/>
  <c r="A214" i="71"/>
  <c r="B213" i="71"/>
  <c r="A213" i="71"/>
  <c r="A229" i="70" s="1"/>
  <c r="B212" i="71"/>
  <c r="A212" i="71"/>
  <c r="B211" i="71"/>
  <c r="A211" i="71"/>
  <c r="B210" i="71"/>
  <c r="B226" i="70" s="1"/>
  <c r="A210" i="71"/>
  <c r="B209" i="71"/>
  <c r="A209" i="71"/>
  <c r="A225" i="70" s="1"/>
  <c r="B208" i="71"/>
  <c r="A208" i="71"/>
  <c r="B207" i="71"/>
  <c r="A207" i="71"/>
  <c r="B206" i="71"/>
  <c r="B223" i="70" s="1"/>
  <c r="A206" i="71"/>
  <c r="B205" i="71"/>
  <c r="A205" i="71"/>
  <c r="A60" i="70" s="1"/>
  <c r="B204" i="71"/>
  <c r="A204" i="71"/>
  <c r="B203" i="71"/>
  <c r="A203" i="71"/>
  <c r="B202" i="71"/>
  <c r="B220" i="70" s="1"/>
  <c r="A202" i="71"/>
  <c r="B201" i="71"/>
  <c r="A201" i="71"/>
  <c r="A219" i="70" s="1"/>
  <c r="B200" i="71"/>
  <c r="A200" i="71"/>
  <c r="B199" i="71"/>
  <c r="A199" i="71"/>
  <c r="B198" i="71"/>
  <c r="B216" i="70" s="1"/>
  <c r="A198" i="71"/>
  <c r="B197" i="71"/>
  <c r="A197" i="71"/>
  <c r="A215" i="70" s="1"/>
  <c r="B196" i="71"/>
  <c r="A196" i="71"/>
  <c r="B195" i="71"/>
  <c r="A195" i="71"/>
  <c r="B194" i="71"/>
  <c r="B212" i="70" s="1"/>
  <c r="A194" i="71"/>
  <c r="B193" i="71"/>
  <c r="A193" i="71"/>
  <c r="A211" i="70" s="1"/>
  <c r="B192" i="71"/>
  <c r="A192" i="71"/>
  <c r="C191" i="71"/>
  <c r="B191" i="71"/>
  <c r="A191" i="71"/>
  <c r="B190" i="71"/>
  <c r="B35" i="70" s="1"/>
  <c r="A190" i="71"/>
  <c r="B189" i="71"/>
  <c r="A189" i="71"/>
  <c r="A208" i="70" s="1"/>
  <c r="B188" i="71"/>
  <c r="A188" i="71"/>
  <c r="C187" i="71"/>
  <c r="B187" i="71"/>
  <c r="A187" i="71"/>
  <c r="B186" i="71"/>
  <c r="B206" i="70" s="1"/>
  <c r="A186" i="71"/>
  <c r="B185" i="71"/>
  <c r="A185" i="71"/>
  <c r="A205" i="70" s="1"/>
  <c r="B184" i="71"/>
  <c r="A184" i="71"/>
  <c r="B183" i="71"/>
  <c r="A183" i="71"/>
  <c r="B182" i="71"/>
  <c r="B202" i="70" s="1"/>
  <c r="A182" i="71"/>
  <c r="B181" i="71"/>
  <c r="A181" i="71"/>
  <c r="A201" i="70" s="1"/>
  <c r="B180" i="71"/>
  <c r="A180" i="71"/>
  <c r="B179" i="71"/>
  <c r="A179" i="71"/>
  <c r="B178" i="71"/>
  <c r="B199" i="70" s="1"/>
  <c r="A178" i="71"/>
  <c r="B177" i="71"/>
  <c r="A177" i="71"/>
  <c r="A198" i="70" s="1"/>
  <c r="B176" i="71"/>
  <c r="A176" i="71"/>
  <c r="B175" i="71"/>
  <c r="A175" i="71"/>
  <c r="B174" i="71"/>
  <c r="B197" i="70" s="1"/>
  <c r="A174" i="71"/>
  <c r="B173" i="71"/>
  <c r="A173" i="71"/>
  <c r="A196" i="70" s="1"/>
  <c r="B172" i="71"/>
  <c r="A172" i="71"/>
  <c r="B171" i="71"/>
  <c r="A171" i="71"/>
  <c r="B170" i="71"/>
  <c r="B31" i="70" s="1"/>
  <c r="A170" i="71"/>
  <c r="B169" i="71"/>
  <c r="A169" i="71"/>
  <c r="A194" i="70" s="1"/>
  <c r="B168" i="71"/>
  <c r="A168" i="71"/>
  <c r="B167" i="71"/>
  <c r="A167" i="71"/>
  <c r="B166" i="71"/>
  <c r="B26" i="70" s="1"/>
  <c r="A166" i="71"/>
  <c r="B165" i="71"/>
  <c r="A165" i="71"/>
  <c r="A192" i="70" s="1"/>
  <c r="B164" i="71"/>
  <c r="A164" i="71"/>
  <c r="B163" i="71"/>
  <c r="A163" i="71"/>
  <c r="B162" i="71"/>
  <c r="B69" i="70" s="1"/>
  <c r="A162" i="71"/>
  <c r="B161" i="71"/>
  <c r="A161" i="71"/>
  <c r="A189" i="70" s="1"/>
  <c r="B160" i="71"/>
  <c r="A160" i="71"/>
  <c r="B159" i="71"/>
  <c r="A159" i="71"/>
  <c r="B158" i="71"/>
  <c r="B186" i="70" s="1"/>
  <c r="A158" i="71"/>
  <c r="B157" i="71"/>
  <c r="A157" i="71"/>
  <c r="A71" i="70" s="1"/>
  <c r="B156" i="71"/>
  <c r="A156" i="71"/>
  <c r="B155" i="71"/>
  <c r="A155" i="71"/>
  <c r="B154" i="71"/>
  <c r="B183" i="70" s="1"/>
  <c r="A154" i="71"/>
  <c r="B153" i="71"/>
  <c r="A153" i="71"/>
  <c r="A86" i="70" s="1"/>
  <c r="B152" i="71"/>
  <c r="A152" i="71"/>
  <c r="B151" i="71"/>
  <c r="A151" i="71"/>
  <c r="B150" i="71"/>
  <c r="B67" i="70" s="1"/>
  <c r="A150" i="71"/>
  <c r="B149" i="71"/>
  <c r="A149" i="71"/>
  <c r="A61" i="70" s="1"/>
  <c r="B148" i="71"/>
  <c r="A148" i="71"/>
  <c r="B147" i="71"/>
  <c r="A147" i="71"/>
  <c r="B146" i="71"/>
  <c r="B55" i="70" s="1"/>
  <c r="A146" i="71"/>
  <c r="B145" i="71"/>
  <c r="A145" i="71"/>
  <c r="A74" i="70" s="1"/>
  <c r="B144" i="71"/>
  <c r="A144" i="71"/>
  <c r="B143" i="71"/>
  <c r="A143" i="71"/>
  <c r="B142" i="71"/>
  <c r="B85" i="70" s="1"/>
  <c r="A142" i="71"/>
  <c r="B141" i="71"/>
  <c r="A141" i="71"/>
  <c r="A73" i="70" s="1"/>
  <c r="B140" i="71"/>
  <c r="A140" i="71"/>
  <c r="B139" i="71"/>
  <c r="A139" i="71"/>
  <c r="B138" i="71"/>
  <c r="B40" i="70" s="1"/>
  <c r="A138" i="71"/>
  <c r="B137" i="71"/>
  <c r="A137" i="71"/>
  <c r="A37" i="70" s="1"/>
  <c r="B136" i="71"/>
  <c r="A136" i="71"/>
  <c r="B135" i="71"/>
  <c r="A135" i="71"/>
  <c r="B134" i="71"/>
  <c r="B56" i="70" s="1"/>
  <c r="A134" i="71"/>
  <c r="B133" i="71"/>
  <c r="A133" i="71"/>
  <c r="A30" i="70" s="1"/>
  <c r="C132" i="71"/>
  <c r="B132" i="71"/>
  <c r="A132" i="71"/>
  <c r="C131" i="71"/>
  <c r="D131" i="71" s="1"/>
  <c r="D177" i="70" s="1"/>
  <c r="B131" i="71"/>
  <c r="A131" i="71"/>
  <c r="C130" i="71"/>
  <c r="B130" i="71"/>
  <c r="B176" i="70" s="1"/>
  <c r="A130" i="71"/>
  <c r="C129" i="71"/>
  <c r="B129" i="71"/>
  <c r="A129" i="71"/>
  <c r="A175" i="70" s="1"/>
  <c r="C128" i="71"/>
  <c r="B128" i="71"/>
  <c r="A128" i="71"/>
  <c r="C127" i="71"/>
  <c r="B127" i="71"/>
  <c r="A127" i="71"/>
  <c r="B126" i="71"/>
  <c r="B76" i="70" s="1"/>
  <c r="A126" i="71"/>
  <c r="C125" i="71"/>
  <c r="B125" i="71"/>
  <c r="A125" i="71"/>
  <c r="A172" i="70" s="1"/>
  <c r="C124" i="71"/>
  <c r="B124" i="71"/>
  <c r="A124" i="71"/>
  <c r="C123" i="71"/>
  <c r="B123" i="71"/>
  <c r="A123" i="71"/>
  <c r="B122" i="71"/>
  <c r="B58" i="70" s="1"/>
  <c r="A122" i="71"/>
  <c r="B121" i="71"/>
  <c r="A121" i="71"/>
  <c r="A29" i="70" s="1"/>
  <c r="B120" i="71"/>
  <c r="A120" i="71"/>
  <c r="B119" i="71"/>
  <c r="A119" i="71"/>
  <c r="B118" i="71"/>
  <c r="B66" i="70" s="1"/>
  <c r="A118" i="71"/>
  <c r="B117" i="71"/>
  <c r="A117" i="71"/>
  <c r="A57" i="70" s="1"/>
  <c r="B116" i="71"/>
  <c r="A116" i="71"/>
  <c r="B115" i="71"/>
  <c r="A115" i="71"/>
  <c r="B114" i="71"/>
  <c r="B24" i="70" s="1"/>
  <c r="A114" i="71"/>
  <c r="B113" i="71"/>
  <c r="A113" i="71"/>
  <c r="A33" i="70" s="1"/>
  <c r="B112" i="71"/>
  <c r="A112" i="71"/>
  <c r="B111" i="71"/>
  <c r="A111" i="71"/>
  <c r="B110" i="71"/>
  <c r="B45" i="70" s="1"/>
  <c r="A110" i="71"/>
  <c r="B109" i="71"/>
  <c r="A109" i="71"/>
  <c r="A27" i="70" s="1"/>
  <c r="C108" i="71"/>
  <c r="B108" i="71"/>
  <c r="A108" i="71"/>
  <c r="C107" i="71"/>
  <c r="B107" i="71"/>
  <c r="A107" i="71"/>
  <c r="C106" i="71"/>
  <c r="B106" i="71"/>
  <c r="B166" i="70" s="1"/>
  <c r="A106" i="71"/>
  <c r="C105" i="71"/>
  <c r="B105" i="71"/>
  <c r="A105" i="71"/>
  <c r="A165" i="70" s="1"/>
  <c r="C104" i="71"/>
  <c r="B104" i="71"/>
  <c r="A104" i="71"/>
  <c r="C103" i="71"/>
  <c r="B103" i="71"/>
  <c r="A103" i="71"/>
  <c r="C102" i="71"/>
  <c r="B102" i="71"/>
  <c r="B162" i="70" s="1"/>
  <c r="A102" i="71"/>
  <c r="B101" i="71"/>
  <c r="A101" i="71"/>
  <c r="A59" i="70" s="1"/>
  <c r="B100" i="71"/>
  <c r="A100" i="71"/>
  <c r="C99" i="71"/>
  <c r="B99" i="71"/>
  <c r="A99" i="71"/>
  <c r="C98" i="71"/>
  <c r="B98" i="71"/>
  <c r="B160" i="70" s="1"/>
  <c r="A98" i="71"/>
  <c r="C97" i="71"/>
  <c r="B97" i="71"/>
  <c r="A97" i="71"/>
  <c r="A81" i="70" s="1"/>
  <c r="C96" i="71"/>
  <c r="B96" i="71"/>
  <c r="A96" i="71"/>
  <c r="C95" i="71"/>
  <c r="B95" i="71"/>
  <c r="A95" i="71"/>
  <c r="B94" i="71"/>
  <c r="B157" i="70" s="1"/>
  <c r="A94" i="71"/>
  <c r="B93" i="71"/>
  <c r="A93" i="71"/>
  <c r="A156" i="70" s="1"/>
  <c r="C92" i="71"/>
  <c r="B92" i="71"/>
  <c r="A92" i="71"/>
  <c r="C91" i="71"/>
  <c r="B91" i="71"/>
  <c r="A91" i="71"/>
  <c r="C90" i="71"/>
  <c r="B90" i="71"/>
  <c r="B153" i="70" s="1"/>
  <c r="A90" i="71"/>
  <c r="C89" i="71"/>
  <c r="B89" i="71"/>
  <c r="A89" i="71"/>
  <c r="A152" i="70" s="1"/>
  <c r="C88" i="71"/>
  <c r="B88" i="71"/>
  <c r="A88" i="71"/>
  <c r="C87" i="71"/>
  <c r="B87" i="71"/>
  <c r="A87" i="71"/>
  <c r="C86" i="71"/>
  <c r="B86" i="71"/>
  <c r="B149" i="70" s="1"/>
  <c r="A86" i="71"/>
  <c r="B85" i="71"/>
  <c r="A85" i="71"/>
  <c r="A148" i="70" s="1"/>
  <c r="B84" i="71"/>
  <c r="A84" i="71"/>
  <c r="C83" i="71"/>
  <c r="B83" i="71"/>
  <c r="A83" i="71"/>
  <c r="C82" i="71"/>
  <c r="B82" i="71"/>
  <c r="B145" i="70" s="1"/>
  <c r="A82" i="71"/>
  <c r="C81" i="71"/>
  <c r="B81" i="71"/>
  <c r="A81" i="71"/>
  <c r="A144" i="70" s="1"/>
  <c r="C80" i="71"/>
  <c r="B80" i="71"/>
  <c r="A80" i="71"/>
  <c r="C79" i="71"/>
  <c r="B79" i="71"/>
  <c r="A79" i="71"/>
  <c r="B78" i="71"/>
  <c r="B80" i="70" s="1"/>
  <c r="A78" i="71"/>
  <c r="C77" i="71"/>
  <c r="B77" i="71"/>
  <c r="A77" i="71"/>
  <c r="A141" i="70" s="1"/>
  <c r="C76" i="71"/>
  <c r="B76" i="71"/>
  <c r="A76" i="71"/>
  <c r="B75" i="71"/>
  <c r="A75" i="71"/>
  <c r="B74" i="71"/>
  <c r="B7" i="70" s="1"/>
  <c r="A74" i="71"/>
  <c r="B73" i="71"/>
  <c r="A73" i="71"/>
  <c r="A16" i="70" s="1"/>
  <c r="C72" i="71"/>
  <c r="B72" i="71"/>
  <c r="A72" i="71"/>
  <c r="C71" i="71"/>
  <c r="D71" i="71" s="1"/>
  <c r="D137" i="70" s="1"/>
  <c r="B71" i="71"/>
  <c r="A71" i="71"/>
  <c r="C70" i="71"/>
  <c r="B70" i="71"/>
  <c r="B136" i="70" s="1"/>
  <c r="A70" i="71"/>
  <c r="C69" i="71"/>
  <c r="B69" i="71"/>
  <c r="A69" i="71"/>
  <c r="A135" i="70" s="1"/>
  <c r="C68" i="71"/>
  <c r="B68" i="71"/>
  <c r="A68" i="71"/>
  <c r="C67" i="71"/>
  <c r="B67" i="71"/>
  <c r="A67" i="71"/>
  <c r="B66" i="71"/>
  <c r="B132" i="70" s="1"/>
  <c r="A66" i="71"/>
  <c r="C65" i="71"/>
  <c r="B65" i="71"/>
  <c r="A65" i="71"/>
  <c r="A131" i="70" s="1"/>
  <c r="B64" i="71"/>
  <c r="A64" i="71"/>
  <c r="B63" i="71"/>
  <c r="A63" i="71"/>
  <c r="B62" i="71"/>
  <c r="B129" i="70" s="1"/>
  <c r="A62" i="71"/>
  <c r="B61" i="71"/>
  <c r="A61" i="71"/>
  <c r="A128" i="70" s="1"/>
  <c r="B60" i="71"/>
  <c r="A60" i="71"/>
  <c r="B59" i="71"/>
  <c r="A59" i="71"/>
  <c r="B58" i="71"/>
  <c r="B125" i="70" s="1"/>
  <c r="A58" i="71"/>
  <c r="B57" i="71"/>
  <c r="A57" i="71"/>
  <c r="A124" i="70" s="1"/>
  <c r="B56" i="71"/>
  <c r="A56" i="71"/>
  <c r="B55" i="71"/>
  <c r="A55" i="71"/>
  <c r="B54" i="71"/>
  <c r="B121" i="70" s="1"/>
  <c r="A54" i="71"/>
  <c r="B53" i="71"/>
  <c r="A53" i="71"/>
  <c r="A120" i="70" s="1"/>
  <c r="B52" i="71"/>
  <c r="A52" i="71"/>
  <c r="B51" i="71"/>
  <c r="A51" i="71"/>
  <c r="B50" i="71"/>
  <c r="B117" i="70" s="1"/>
  <c r="A50" i="71"/>
  <c r="B49" i="71"/>
  <c r="A49" i="71"/>
  <c r="A116" i="70" s="1"/>
  <c r="B48" i="71"/>
  <c r="A48" i="71"/>
  <c r="B47" i="71"/>
  <c r="A47" i="71"/>
  <c r="B46" i="71"/>
  <c r="B113" i="70" s="1"/>
  <c r="A46" i="71"/>
  <c r="B45" i="71"/>
  <c r="A45" i="71"/>
  <c r="A112" i="70" s="1"/>
  <c r="B44" i="71"/>
  <c r="A44" i="71"/>
  <c r="B43" i="71"/>
  <c r="A43" i="71"/>
  <c r="B42" i="71"/>
  <c r="B109" i="70" s="1"/>
  <c r="A42" i="71"/>
  <c r="B41" i="71"/>
  <c r="A41" i="71"/>
  <c r="A108" i="70" s="1"/>
  <c r="B40" i="71"/>
  <c r="A40" i="71"/>
  <c r="B39" i="71"/>
  <c r="A39" i="71"/>
  <c r="B38" i="71"/>
  <c r="B106" i="70" s="1"/>
  <c r="A38" i="71"/>
  <c r="B37" i="71"/>
  <c r="A37" i="71"/>
  <c r="A28" i="70" s="1"/>
  <c r="B36" i="71"/>
  <c r="A36" i="71"/>
  <c r="B35" i="71"/>
  <c r="A35" i="71"/>
  <c r="B34" i="71"/>
  <c r="B19" i="70" s="1"/>
  <c r="A34" i="71"/>
  <c r="B33" i="71"/>
  <c r="A33" i="71"/>
  <c r="A21" i="70" s="1"/>
  <c r="B32" i="71"/>
  <c r="A32" i="71"/>
  <c r="B31" i="71"/>
  <c r="A31" i="71"/>
  <c r="B30" i="71"/>
  <c r="B48" i="70" s="1"/>
  <c r="A30" i="71"/>
  <c r="B29" i="71"/>
  <c r="A29" i="71"/>
  <c r="A79" i="70" s="1"/>
  <c r="B28" i="71"/>
  <c r="A28" i="71"/>
  <c r="B27" i="71"/>
  <c r="A27" i="71"/>
  <c r="B26" i="71"/>
  <c r="B46" i="70" s="1"/>
  <c r="A26" i="71"/>
  <c r="B25" i="71"/>
  <c r="A25" i="71"/>
  <c r="A6" i="70" s="1"/>
  <c r="B24" i="71"/>
  <c r="A24" i="71"/>
  <c r="A11" i="70" s="1"/>
  <c r="B23" i="71"/>
  <c r="A23" i="71"/>
  <c r="B22" i="71"/>
  <c r="B18" i="70" s="1"/>
  <c r="A22" i="71"/>
  <c r="B21" i="71"/>
  <c r="B12" i="70" s="1"/>
  <c r="A21" i="71"/>
  <c r="A12" i="70" s="1"/>
  <c r="B20" i="71"/>
  <c r="A20" i="71"/>
  <c r="A101" i="70" s="1"/>
  <c r="B19" i="71"/>
  <c r="A19" i="71"/>
  <c r="B18" i="71"/>
  <c r="B99" i="70" s="1"/>
  <c r="A18" i="71"/>
  <c r="B17" i="71"/>
  <c r="B5" i="70" s="1"/>
  <c r="A17" i="71"/>
  <c r="A5" i="70" s="1"/>
  <c r="B16" i="71"/>
  <c r="A16" i="71"/>
  <c r="A98" i="70" s="1"/>
  <c r="B15" i="71"/>
  <c r="A15" i="71"/>
  <c r="B14" i="71"/>
  <c r="B15" i="70" s="1"/>
  <c r="A14" i="71"/>
  <c r="B13" i="71"/>
  <c r="B96" i="70" s="1"/>
  <c r="A13" i="71"/>
  <c r="A96" i="70" s="1"/>
  <c r="B12" i="71"/>
  <c r="A12" i="71"/>
  <c r="A95" i="70" s="1"/>
  <c r="B11" i="71"/>
  <c r="A11" i="71"/>
  <c r="B10" i="71"/>
  <c r="B93" i="70" s="1"/>
  <c r="A10" i="71"/>
  <c r="B9" i="71"/>
  <c r="B92" i="70" s="1"/>
  <c r="A9" i="71"/>
  <c r="A92" i="70" s="1"/>
  <c r="B8" i="71"/>
  <c r="A8" i="71"/>
  <c r="A91" i="70" s="1"/>
  <c r="B7" i="71"/>
  <c r="A7" i="71"/>
  <c r="B6" i="71"/>
  <c r="B89" i="70" s="1"/>
  <c r="A6" i="71"/>
  <c r="B5" i="71"/>
  <c r="B88" i="70" s="1"/>
  <c r="A5" i="71"/>
  <c r="A88" i="70" s="1"/>
  <c r="B4" i="71"/>
  <c r="A4" i="71"/>
  <c r="A87" i="70" s="1"/>
  <c r="B3" i="71"/>
  <c r="A3" i="71"/>
  <c r="C2" i="71"/>
  <c r="D2" i="71" s="1"/>
  <c r="B2" i="71"/>
  <c r="B2" i="70" s="1"/>
  <c r="A2" i="71"/>
  <c r="B254" i="71"/>
  <c r="B254" i="70" s="1"/>
  <c r="A254" i="71"/>
  <c r="A254" i="70" s="1"/>
  <c r="B253" i="71"/>
  <c r="A253" i="71"/>
  <c r="A253" i="70" s="1"/>
  <c r="B252" i="71"/>
  <c r="A252" i="71"/>
  <c r="B251" i="71"/>
  <c r="B82" i="70" s="1"/>
  <c r="A251" i="71"/>
  <c r="B250" i="71"/>
  <c r="B9" i="70" s="1"/>
  <c r="A250" i="71"/>
  <c r="A9" i="70" s="1"/>
  <c r="B249" i="71"/>
  <c r="A249" i="71"/>
  <c r="A252" i="70" s="1"/>
  <c r="B248" i="71"/>
  <c r="A248" i="71"/>
  <c r="B247" i="71"/>
  <c r="B4" i="70" s="1"/>
  <c r="A247" i="71"/>
  <c r="B246" i="71"/>
  <c r="B17" i="70" s="1"/>
  <c r="A246" i="71"/>
  <c r="A17" i="70" s="1"/>
  <c r="B245" i="71"/>
  <c r="B13" i="70" s="1"/>
  <c r="A245" i="71"/>
  <c r="A13" i="70" s="1"/>
  <c r="D244" i="71"/>
  <c r="D237" i="71"/>
  <c r="D132" i="71"/>
  <c r="D130" i="71"/>
  <c r="D129" i="71"/>
  <c r="D128" i="71"/>
  <c r="D125" i="71"/>
  <c r="D124" i="71"/>
  <c r="D108" i="71"/>
  <c r="D106" i="71"/>
  <c r="D105" i="71"/>
  <c r="D104" i="71"/>
  <c r="D102" i="71"/>
  <c r="D98" i="71"/>
  <c r="D97" i="71"/>
  <c r="D96" i="71"/>
  <c r="D92" i="71"/>
  <c r="D90" i="71"/>
  <c r="D89" i="71"/>
  <c r="D88" i="71"/>
  <c r="D86" i="71"/>
  <c r="D82" i="71"/>
  <c r="D81" i="71"/>
  <c r="D80" i="71"/>
  <c r="D77" i="71"/>
  <c r="D76" i="71"/>
  <c r="D72" i="71"/>
  <c r="D70" i="71"/>
  <c r="D69" i="71"/>
  <c r="D68" i="71"/>
  <c r="D65" i="71"/>
  <c r="B253" i="70"/>
  <c r="B252" i="70"/>
  <c r="D251" i="70"/>
  <c r="C251" i="70"/>
  <c r="B251" i="70"/>
  <c r="A251" i="70"/>
  <c r="D250" i="70"/>
  <c r="C250" i="70"/>
  <c r="B250" i="70"/>
  <c r="B249" i="70"/>
  <c r="A249" i="70"/>
  <c r="B248" i="70"/>
  <c r="A248" i="70"/>
  <c r="A247" i="70"/>
  <c r="B246" i="70"/>
  <c r="B245" i="70"/>
  <c r="A245" i="70"/>
  <c r="B244" i="70"/>
  <c r="A244" i="70"/>
  <c r="A243" i="70"/>
  <c r="B242" i="70"/>
  <c r="B241" i="70"/>
  <c r="A241" i="70"/>
  <c r="A240" i="70"/>
  <c r="B239" i="70"/>
  <c r="B238" i="70"/>
  <c r="A238" i="70"/>
  <c r="B237" i="70"/>
  <c r="A237" i="70"/>
  <c r="A236" i="70"/>
  <c r="B235" i="70"/>
  <c r="B234" i="70"/>
  <c r="A234" i="70"/>
  <c r="A233" i="70"/>
  <c r="B232" i="70"/>
  <c r="B231" i="70"/>
  <c r="A231" i="70"/>
  <c r="B230" i="70"/>
  <c r="A230" i="70"/>
  <c r="A44" i="70"/>
  <c r="B229" i="70"/>
  <c r="B228" i="70"/>
  <c r="A228" i="70"/>
  <c r="B227" i="70"/>
  <c r="A227" i="70"/>
  <c r="A226" i="70"/>
  <c r="B225" i="70"/>
  <c r="B224" i="70"/>
  <c r="A224" i="70"/>
  <c r="A223" i="70"/>
  <c r="B222" i="70"/>
  <c r="A222" i="70"/>
  <c r="B221" i="70"/>
  <c r="A221" i="70"/>
  <c r="A220" i="70"/>
  <c r="B219" i="70"/>
  <c r="B218" i="70"/>
  <c r="A218" i="70"/>
  <c r="B217" i="70"/>
  <c r="A217" i="70"/>
  <c r="A216" i="70"/>
  <c r="B215" i="70"/>
  <c r="B214" i="70"/>
  <c r="A214" i="70"/>
  <c r="B213" i="70"/>
  <c r="A213" i="70"/>
  <c r="A212" i="70"/>
  <c r="B211" i="70"/>
  <c r="B210" i="70"/>
  <c r="A210" i="70"/>
  <c r="B209" i="70"/>
  <c r="A209" i="70"/>
  <c r="B208" i="70"/>
  <c r="B207" i="70"/>
  <c r="A207" i="70"/>
  <c r="A206" i="70"/>
  <c r="B205" i="70"/>
  <c r="B204" i="70"/>
  <c r="A204" i="70"/>
  <c r="B203" i="70"/>
  <c r="A203" i="70"/>
  <c r="A202" i="70"/>
  <c r="B201" i="70"/>
  <c r="B200" i="70"/>
  <c r="A200" i="70"/>
  <c r="A199" i="70"/>
  <c r="B198" i="70"/>
  <c r="A197" i="70"/>
  <c r="B196" i="70"/>
  <c r="B195" i="70"/>
  <c r="A195" i="70"/>
  <c r="B194" i="70"/>
  <c r="B193" i="70"/>
  <c r="A193" i="70"/>
  <c r="B192" i="70"/>
  <c r="B191" i="70"/>
  <c r="A191" i="70"/>
  <c r="B190" i="70"/>
  <c r="A190" i="70"/>
  <c r="B189" i="70"/>
  <c r="B188" i="70"/>
  <c r="A188" i="70"/>
  <c r="B187" i="70"/>
  <c r="A187" i="70"/>
  <c r="A186" i="70"/>
  <c r="B185" i="70"/>
  <c r="A185" i="70"/>
  <c r="B184" i="70"/>
  <c r="A184" i="70"/>
  <c r="A183" i="70"/>
  <c r="A67" i="70"/>
  <c r="B182" i="70"/>
  <c r="A182" i="70"/>
  <c r="B181" i="70"/>
  <c r="A181" i="70"/>
  <c r="B180" i="70"/>
  <c r="A180" i="70"/>
  <c r="B49" i="70"/>
  <c r="A49" i="70"/>
  <c r="B179" i="70"/>
  <c r="A179" i="70"/>
  <c r="D178" i="70"/>
  <c r="C178" i="70"/>
  <c r="B178" i="70"/>
  <c r="A178" i="70"/>
  <c r="B177" i="70"/>
  <c r="A177" i="70"/>
  <c r="D176" i="70"/>
  <c r="C176" i="70"/>
  <c r="A176" i="70"/>
  <c r="D175" i="70"/>
  <c r="C175" i="70"/>
  <c r="B175" i="70"/>
  <c r="D174" i="70"/>
  <c r="C174" i="70"/>
  <c r="B174" i="70"/>
  <c r="A174" i="70"/>
  <c r="B173" i="70"/>
  <c r="A173" i="70"/>
  <c r="D172" i="70"/>
  <c r="C172" i="70"/>
  <c r="B172" i="70"/>
  <c r="D171" i="70"/>
  <c r="C171" i="70"/>
  <c r="B171" i="70"/>
  <c r="A171" i="70"/>
  <c r="B170" i="70"/>
  <c r="A170" i="70"/>
  <c r="B169" i="70"/>
  <c r="A169" i="70"/>
  <c r="D168" i="70"/>
  <c r="C168" i="70"/>
  <c r="B168" i="70"/>
  <c r="A168" i="70"/>
  <c r="B167" i="70"/>
  <c r="A167" i="70"/>
  <c r="D166" i="70"/>
  <c r="C166" i="70"/>
  <c r="A166" i="70"/>
  <c r="D165" i="70"/>
  <c r="C165" i="70"/>
  <c r="B165" i="70"/>
  <c r="D164" i="70"/>
  <c r="C164" i="70"/>
  <c r="B164" i="70"/>
  <c r="A164" i="70"/>
  <c r="B163" i="70"/>
  <c r="A163" i="70"/>
  <c r="D162" i="70"/>
  <c r="C162" i="70"/>
  <c r="A162" i="70"/>
  <c r="B161" i="70"/>
  <c r="A161" i="70"/>
  <c r="D160" i="70"/>
  <c r="C160" i="70"/>
  <c r="A160" i="70"/>
  <c r="D159" i="70"/>
  <c r="C159" i="70"/>
  <c r="B159" i="70"/>
  <c r="A159" i="70"/>
  <c r="B158" i="70"/>
  <c r="A158" i="70"/>
  <c r="A157" i="70"/>
  <c r="B156" i="70"/>
  <c r="D155" i="70"/>
  <c r="C155" i="70"/>
  <c r="B155" i="70"/>
  <c r="A155" i="70"/>
  <c r="B154" i="70"/>
  <c r="A154" i="70"/>
  <c r="D153" i="70"/>
  <c r="C153" i="70"/>
  <c r="A153" i="70"/>
  <c r="D152" i="70"/>
  <c r="C152" i="70"/>
  <c r="B152" i="70"/>
  <c r="D151" i="70"/>
  <c r="C151" i="70"/>
  <c r="B151" i="70"/>
  <c r="A151" i="70"/>
  <c r="B150" i="70"/>
  <c r="A150" i="70"/>
  <c r="D149" i="70"/>
  <c r="C149" i="70"/>
  <c r="A149" i="70"/>
  <c r="B148" i="70"/>
  <c r="B147" i="70"/>
  <c r="A147" i="70"/>
  <c r="B146" i="70"/>
  <c r="A146" i="70"/>
  <c r="D145" i="70"/>
  <c r="C145" i="70"/>
  <c r="A145" i="70"/>
  <c r="D144" i="70"/>
  <c r="C144" i="70"/>
  <c r="B144" i="70"/>
  <c r="D143" i="70"/>
  <c r="C143" i="70"/>
  <c r="B143" i="70"/>
  <c r="A143" i="70"/>
  <c r="B142" i="70"/>
  <c r="A142" i="70"/>
  <c r="D141" i="70"/>
  <c r="C141" i="70"/>
  <c r="B141" i="70"/>
  <c r="D140" i="70"/>
  <c r="C140" i="70"/>
  <c r="B140" i="70"/>
  <c r="A140" i="70"/>
  <c r="B139" i="70"/>
  <c r="A139" i="70"/>
  <c r="D138" i="70"/>
  <c r="C138" i="70"/>
  <c r="B138" i="70"/>
  <c r="A138" i="70"/>
  <c r="B137" i="70"/>
  <c r="A137" i="70"/>
  <c r="D136" i="70"/>
  <c r="C136" i="70"/>
  <c r="A136" i="70"/>
  <c r="D135" i="70"/>
  <c r="C135" i="70"/>
  <c r="B135" i="70"/>
  <c r="D134" i="70"/>
  <c r="C134" i="70"/>
  <c r="B134" i="70"/>
  <c r="A134" i="70"/>
  <c r="B133" i="70"/>
  <c r="A133" i="70"/>
  <c r="A132" i="70"/>
  <c r="D131" i="70"/>
  <c r="C131" i="70"/>
  <c r="B131" i="70"/>
  <c r="B130" i="70"/>
  <c r="A130" i="70"/>
  <c r="A129" i="70"/>
  <c r="B128" i="70"/>
  <c r="B127" i="70"/>
  <c r="A127" i="70"/>
  <c r="B126" i="70"/>
  <c r="A126" i="70"/>
  <c r="A125" i="70"/>
  <c r="B124" i="70"/>
  <c r="B123" i="70"/>
  <c r="A123" i="70"/>
  <c r="B122" i="70"/>
  <c r="A122" i="70"/>
  <c r="A121" i="70"/>
  <c r="B120" i="70"/>
  <c r="B119" i="70"/>
  <c r="A119" i="70"/>
  <c r="B118" i="70"/>
  <c r="A118" i="70"/>
  <c r="A117" i="70"/>
  <c r="B116" i="70"/>
  <c r="B115" i="70"/>
  <c r="A115" i="70"/>
  <c r="B114" i="70"/>
  <c r="A114" i="70"/>
  <c r="A113" i="70"/>
  <c r="B112" i="70"/>
  <c r="B111" i="70"/>
  <c r="A111" i="70"/>
  <c r="B110" i="70"/>
  <c r="A110" i="70"/>
  <c r="A109" i="70"/>
  <c r="B108" i="70"/>
  <c r="B107" i="70"/>
  <c r="A107" i="70"/>
  <c r="A106" i="70"/>
  <c r="B105" i="70"/>
  <c r="A105" i="70"/>
  <c r="B104" i="70"/>
  <c r="A104" i="70"/>
  <c r="B103" i="70"/>
  <c r="A103" i="70"/>
  <c r="B102" i="70"/>
  <c r="A102" i="70"/>
  <c r="B101" i="70"/>
  <c r="B100" i="70"/>
  <c r="A100" i="70"/>
  <c r="A99" i="70"/>
  <c r="B98" i="70"/>
  <c r="B97" i="70"/>
  <c r="A97" i="70"/>
  <c r="B95" i="70"/>
  <c r="B94" i="70"/>
  <c r="A94" i="70"/>
  <c r="A93" i="70"/>
  <c r="B91" i="70"/>
  <c r="B90" i="70"/>
  <c r="A90" i="70"/>
  <c r="A89" i="70"/>
  <c r="B87" i="70"/>
  <c r="B75" i="70"/>
  <c r="A75" i="70"/>
  <c r="B86" i="70"/>
  <c r="B54" i="70"/>
  <c r="A54" i="70"/>
  <c r="A76" i="70"/>
  <c r="A85" i="70"/>
  <c r="B60" i="70"/>
  <c r="B51" i="70"/>
  <c r="A51" i="70"/>
  <c r="B64" i="70"/>
  <c r="A64" i="70"/>
  <c r="B74" i="70"/>
  <c r="B61" i="70"/>
  <c r="B71" i="70"/>
  <c r="B68" i="70"/>
  <c r="A68" i="70"/>
  <c r="B52" i="70"/>
  <c r="A52" i="70"/>
  <c r="B84" i="70"/>
  <c r="A84" i="70"/>
  <c r="B41" i="70"/>
  <c r="A41" i="70"/>
  <c r="B43" i="70"/>
  <c r="A43" i="70"/>
  <c r="B70" i="70"/>
  <c r="A70" i="70"/>
  <c r="B72" i="70"/>
  <c r="A72" i="70"/>
  <c r="B63" i="70"/>
  <c r="A63" i="70"/>
  <c r="A40" i="70"/>
  <c r="B77" i="70"/>
  <c r="A77" i="70"/>
  <c r="B30" i="70"/>
  <c r="A69" i="70"/>
  <c r="A35" i="70"/>
  <c r="B42" i="70"/>
  <c r="A42" i="70"/>
  <c r="B59" i="70"/>
  <c r="B83" i="70"/>
  <c r="A83" i="70"/>
  <c r="B37" i="70"/>
  <c r="B39" i="70"/>
  <c r="A39" i="70"/>
  <c r="A55" i="70"/>
  <c r="B65" i="70"/>
  <c r="A65" i="70"/>
  <c r="B57" i="70"/>
  <c r="B53" i="70"/>
  <c r="A56" i="70"/>
  <c r="A66" i="70"/>
  <c r="B32" i="70"/>
  <c r="A32" i="70"/>
  <c r="A58" i="70"/>
  <c r="B62" i="70"/>
  <c r="A62" i="70"/>
  <c r="B73" i="70"/>
  <c r="A26" i="70"/>
  <c r="A46" i="70"/>
  <c r="A31" i="70"/>
  <c r="B47" i="70"/>
  <c r="A47" i="70"/>
  <c r="B50" i="70"/>
  <c r="A50" i="70"/>
  <c r="A45" i="70"/>
  <c r="B25" i="70"/>
  <c r="A25" i="70"/>
  <c r="A82" i="70"/>
  <c r="B23" i="70"/>
  <c r="A23" i="70"/>
  <c r="B20" i="70"/>
  <c r="A20" i="70"/>
  <c r="B36" i="70"/>
  <c r="A36" i="70"/>
  <c r="D81" i="70"/>
  <c r="C81" i="70"/>
  <c r="B81" i="70"/>
  <c r="A48" i="70"/>
  <c r="B38" i="70"/>
  <c r="A38" i="70"/>
  <c r="B28" i="70"/>
  <c r="B33" i="70"/>
  <c r="A34" i="70"/>
  <c r="B27" i="70"/>
  <c r="A24" i="70"/>
  <c r="B29" i="70"/>
  <c r="B22" i="70"/>
  <c r="A22" i="70"/>
  <c r="A14" i="70"/>
  <c r="A80" i="70"/>
  <c r="A19" i="70"/>
  <c r="B21" i="70"/>
  <c r="B79" i="70"/>
  <c r="B11" i="70"/>
  <c r="B78" i="70"/>
  <c r="A78" i="70"/>
  <c r="B16" i="70"/>
  <c r="A15" i="70"/>
  <c r="A18" i="70"/>
  <c r="B10" i="70"/>
  <c r="A10" i="70"/>
  <c r="A7" i="70"/>
  <c r="B8" i="70"/>
  <c r="A8" i="70"/>
  <c r="B6" i="70"/>
  <c r="A4" i="70"/>
  <c r="B3" i="70"/>
  <c r="A3" i="70"/>
  <c r="D2" i="70"/>
  <c r="C2" i="70"/>
  <c r="A2" i="70"/>
  <c r="C142" i="70" l="1"/>
  <c r="D79" i="71"/>
  <c r="D142" i="70" s="1"/>
  <c r="D83" i="71"/>
  <c r="D146" i="70" s="1"/>
  <c r="C146" i="70"/>
  <c r="D91" i="71"/>
  <c r="D154" i="70" s="1"/>
  <c r="C154" i="70"/>
  <c r="C158" i="70"/>
  <c r="D95" i="71"/>
  <c r="D158" i="70" s="1"/>
  <c r="D103" i="71"/>
  <c r="D163" i="70" s="1"/>
  <c r="C163" i="70"/>
  <c r="C170" i="70"/>
  <c r="D123" i="71"/>
  <c r="D170" i="70" s="1"/>
  <c r="D127" i="71"/>
  <c r="D173" i="70" s="1"/>
  <c r="C173" i="70"/>
  <c r="D191" i="71"/>
  <c r="D209" i="70" s="1"/>
  <c r="C209" i="70"/>
  <c r="C177" i="70"/>
  <c r="D67" i="71"/>
  <c r="D133" i="70" s="1"/>
  <c r="C133" i="70"/>
  <c r="D99" i="71"/>
  <c r="D161" i="70" s="1"/>
  <c r="C161" i="70"/>
  <c r="C167" i="70"/>
  <c r="D107" i="71"/>
  <c r="D167" i="70" s="1"/>
  <c r="C150" i="70"/>
  <c r="D87" i="71"/>
  <c r="D150" i="70" s="1"/>
  <c r="C207" i="70"/>
  <c r="D187" i="71"/>
  <c r="D207" i="70" s="1"/>
  <c r="C137" i="70"/>
  <c r="A63" i="67" l="1"/>
  <c r="C100" i="67"/>
  <c r="C99" i="67"/>
  <c r="C98" i="67"/>
  <c r="C97" i="67"/>
  <c r="C96" i="67"/>
  <c r="C95" i="67"/>
  <c r="C94" i="67"/>
  <c r="C93" i="67"/>
  <c r="C92" i="67"/>
  <c r="G25" i="68" l="1"/>
  <c r="G25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I11" i="68"/>
  <c r="H11" i="68"/>
  <c r="E11" i="68"/>
  <c r="J7" i="68"/>
  <c r="I7" i="68"/>
  <c r="I5" i="68" s="1"/>
  <c r="H7" i="68"/>
  <c r="H5" i="68" s="1"/>
  <c r="E7" i="68"/>
  <c r="J6" i="68"/>
  <c r="I6" i="68"/>
  <c r="H6" i="68"/>
  <c r="G6" i="68"/>
  <c r="F6" i="68"/>
  <c r="E6" i="68"/>
  <c r="D6" i="68"/>
  <c r="C1" i="68"/>
  <c r="B1" i="68"/>
  <c r="C65" i="67"/>
  <c r="B65" i="67"/>
  <c r="A65" i="67"/>
  <c r="C64" i="67"/>
  <c r="B64" i="67"/>
  <c r="A64" i="67"/>
  <c r="C61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C1" i="67"/>
  <c r="B1" i="67"/>
  <c r="C254" i="71"/>
  <c r="C253" i="71"/>
  <c r="C252" i="71"/>
  <c r="C251" i="71"/>
  <c r="C250" i="71"/>
  <c r="C249" i="71"/>
  <c r="C247" i="71"/>
  <c r="R37" i="66"/>
  <c r="S37" i="66" s="1"/>
  <c r="C246" i="71"/>
  <c r="R36" i="66"/>
  <c r="S36" i="66" s="1"/>
  <c r="C245" i="71"/>
  <c r="R35" i="66"/>
  <c r="S35" i="66" s="1"/>
  <c r="J32" i="66"/>
  <c r="I32" i="66"/>
  <c r="H32" i="66"/>
  <c r="E29" i="66"/>
  <c r="J24" i="66"/>
  <c r="I24" i="66"/>
  <c r="H24" i="66"/>
  <c r="E24" i="66"/>
  <c r="J18" i="66"/>
  <c r="I18" i="66"/>
  <c r="H18" i="66"/>
  <c r="E18" i="66"/>
  <c r="J11" i="66"/>
  <c r="I11" i="66"/>
  <c r="I7" i="66" s="1"/>
  <c r="H11" i="66"/>
  <c r="E11" i="66"/>
  <c r="E7" i="66" s="1"/>
  <c r="J7" i="66"/>
  <c r="H7" i="66"/>
  <c r="J6" i="66"/>
  <c r="I6" i="66"/>
  <c r="H6" i="66"/>
  <c r="G6" i="66"/>
  <c r="F6" i="66"/>
  <c r="E6" i="66"/>
  <c r="D6" i="66"/>
  <c r="J5" i="68" l="1"/>
  <c r="R29" i="66"/>
  <c r="S29" i="66" s="1"/>
  <c r="D249" i="71"/>
  <c r="D252" i="70" s="1"/>
  <c r="C252" i="70"/>
  <c r="C78" i="70"/>
  <c r="D252" i="71"/>
  <c r="D78" i="70" s="1"/>
  <c r="D246" i="71"/>
  <c r="D17" i="70" s="1"/>
  <c r="C17" i="70"/>
  <c r="C253" i="70"/>
  <c r="D253" i="71"/>
  <c r="D253" i="70" s="1"/>
  <c r="D250" i="71"/>
  <c r="D9" i="70" s="1"/>
  <c r="C9" i="70"/>
  <c r="D254" i="71"/>
  <c r="D254" i="70" s="1"/>
  <c r="C254" i="70"/>
  <c r="C13" i="70"/>
  <c r="D245" i="71"/>
  <c r="D13" i="70" s="1"/>
  <c r="D247" i="71"/>
  <c r="D4" i="70" s="1"/>
  <c r="C4" i="70"/>
  <c r="D251" i="71"/>
  <c r="D82" i="70" s="1"/>
  <c r="C82" i="70"/>
  <c r="K39" i="66"/>
  <c r="R11" i="66" s="1"/>
  <c r="S11" i="66" s="1"/>
  <c r="K43" i="66"/>
  <c r="N11" i="66" s="1"/>
  <c r="E5" i="68"/>
  <c r="R31" i="66"/>
  <c r="S31" i="66" s="1"/>
  <c r="G26" i="66"/>
  <c r="G26" i="68"/>
  <c r="AE39" i="67"/>
  <c r="AA39" i="67"/>
  <c r="W39" i="67"/>
  <c r="S39" i="67"/>
  <c r="O39" i="67"/>
  <c r="K39" i="67"/>
  <c r="G39" i="67"/>
  <c r="AA98" i="67"/>
  <c r="W98" i="67"/>
  <c r="K98" i="67"/>
  <c r="G98" i="67"/>
  <c r="AD39" i="69"/>
  <c r="Z39" i="69"/>
  <c r="V39" i="69"/>
  <c r="R39" i="69"/>
  <c r="N39" i="69"/>
  <c r="J39" i="69"/>
  <c r="F39" i="69"/>
  <c r="O98" i="67" l="1"/>
  <c r="AE98" i="67"/>
  <c r="S98" i="67"/>
  <c r="K35" i="66"/>
  <c r="K6" i="66" s="1"/>
  <c r="C248" i="71"/>
  <c r="S43" i="69"/>
  <c r="S61" i="69" s="1"/>
  <c r="AA43" i="69"/>
  <c r="AA61" i="69" s="1"/>
  <c r="I39" i="69"/>
  <c r="I35" i="69" s="1"/>
  <c r="Y39" i="69"/>
  <c r="Y35" i="69" s="1"/>
  <c r="J43" i="67"/>
  <c r="J65" i="67" s="1"/>
  <c r="Z43" i="67"/>
  <c r="Z65" i="67" s="1"/>
  <c r="E39" i="69"/>
  <c r="E35" i="69" s="1"/>
  <c r="U39" i="69"/>
  <c r="U35" i="69" s="1"/>
  <c r="O43" i="69"/>
  <c r="O61" i="69" s="1"/>
  <c r="Z43" i="69"/>
  <c r="Z61" i="69" s="1"/>
  <c r="G39" i="69"/>
  <c r="G35" i="69" s="1"/>
  <c r="W39" i="69"/>
  <c r="W35" i="69" s="1"/>
  <c r="L43" i="69"/>
  <c r="L61" i="69" s="1"/>
  <c r="Z39" i="67"/>
  <c r="Z35" i="67" s="1"/>
  <c r="J39" i="67"/>
  <c r="J35" i="67" s="1"/>
  <c r="Q39" i="67"/>
  <c r="Q98" i="67" s="1"/>
  <c r="F43" i="67"/>
  <c r="F65" i="67" s="1"/>
  <c r="V43" i="67"/>
  <c r="V65" i="67" s="1"/>
  <c r="E43" i="67"/>
  <c r="E65" i="67" s="1"/>
  <c r="U43" i="67"/>
  <c r="U65" i="67" s="1"/>
  <c r="K39" i="68"/>
  <c r="K35" i="68" s="1"/>
  <c r="K43" i="68"/>
  <c r="N9" i="68" s="1"/>
  <c r="S35" i="67"/>
  <c r="S64" i="67" s="1"/>
  <c r="R39" i="67"/>
  <c r="R98" i="67" s="1"/>
  <c r="N43" i="67"/>
  <c r="N65" i="67" s="1"/>
  <c r="Q39" i="69"/>
  <c r="Q35" i="69" s="1"/>
  <c r="Q60" i="69" s="1"/>
  <c r="G43" i="69"/>
  <c r="G61" i="69" s="1"/>
  <c r="S39" i="69"/>
  <c r="S35" i="69" s="1"/>
  <c r="K43" i="69"/>
  <c r="K61" i="69" s="1"/>
  <c r="F39" i="67"/>
  <c r="F35" i="67" s="1"/>
  <c r="I39" i="67"/>
  <c r="I35" i="67" s="1"/>
  <c r="O35" i="67"/>
  <c r="O64" i="67" s="1"/>
  <c r="AE35" i="67"/>
  <c r="AE64" i="67" s="1"/>
  <c r="Q43" i="67"/>
  <c r="Q65" i="67" s="1"/>
  <c r="AD43" i="67"/>
  <c r="AD65" i="67" s="1"/>
  <c r="W43" i="69"/>
  <c r="W61" i="69" s="1"/>
  <c r="M39" i="69"/>
  <c r="M35" i="69" s="1"/>
  <c r="AC39" i="69"/>
  <c r="AC35" i="69" s="1"/>
  <c r="AE43" i="69"/>
  <c r="AE61" i="69" s="1"/>
  <c r="O39" i="69"/>
  <c r="O35" i="69" s="1"/>
  <c r="AE39" i="69"/>
  <c r="AE35" i="69" s="1"/>
  <c r="D43" i="69"/>
  <c r="D61" i="69" s="1"/>
  <c r="V39" i="67"/>
  <c r="V35" i="67" s="1"/>
  <c r="M43" i="67"/>
  <c r="M65" i="67" s="1"/>
  <c r="AC43" i="67"/>
  <c r="AC65" i="67" s="1"/>
  <c r="R43" i="67"/>
  <c r="R65" i="67" s="1"/>
  <c r="J43" i="69"/>
  <c r="J61" i="69" s="1"/>
  <c r="D39" i="69"/>
  <c r="D35" i="69" s="1"/>
  <c r="T39" i="69"/>
  <c r="T35" i="69" s="1"/>
  <c r="J35" i="69"/>
  <c r="F43" i="69"/>
  <c r="F61" i="69" s="1"/>
  <c r="R35" i="69"/>
  <c r="T43" i="69"/>
  <c r="T61" i="69" s="1"/>
  <c r="I43" i="69"/>
  <c r="I61" i="69" s="1"/>
  <c r="Y43" i="69"/>
  <c r="Y61" i="69" s="1"/>
  <c r="E39" i="67"/>
  <c r="E35" i="67" s="1"/>
  <c r="U39" i="67"/>
  <c r="U35" i="67" s="1"/>
  <c r="K35" i="67"/>
  <c r="AA35" i="67"/>
  <c r="S43" i="67"/>
  <c r="S65" i="67" s="1"/>
  <c r="D39" i="67"/>
  <c r="D35" i="67" s="1"/>
  <c r="T39" i="67"/>
  <c r="T35" i="67" s="1"/>
  <c r="L43" i="67"/>
  <c r="L65" i="67" s="1"/>
  <c r="AB43" i="67"/>
  <c r="AB65" i="67" s="1"/>
  <c r="R43" i="69"/>
  <c r="R61" i="69" s="1"/>
  <c r="H39" i="69"/>
  <c r="H35" i="69" s="1"/>
  <c r="X39" i="69"/>
  <c r="X35" i="69" s="1"/>
  <c r="N43" i="69"/>
  <c r="N61" i="69" s="1"/>
  <c r="V35" i="69"/>
  <c r="H43" i="69"/>
  <c r="H61" i="69" s="1"/>
  <c r="X43" i="69"/>
  <c r="X61" i="69" s="1"/>
  <c r="M43" i="69"/>
  <c r="M61" i="69" s="1"/>
  <c r="AC43" i="69"/>
  <c r="AC61" i="69" s="1"/>
  <c r="Y39" i="67"/>
  <c r="Y35" i="67" s="1"/>
  <c r="G43" i="67"/>
  <c r="G65" i="67" s="1"/>
  <c r="W43" i="67"/>
  <c r="W65" i="67" s="1"/>
  <c r="H39" i="67"/>
  <c r="H35" i="67" s="1"/>
  <c r="X39" i="67"/>
  <c r="X35" i="67" s="1"/>
  <c r="P43" i="67"/>
  <c r="P65" i="67" s="1"/>
  <c r="AF43" i="67"/>
  <c r="AF65" i="67" s="1"/>
  <c r="AD39" i="67"/>
  <c r="AD35" i="67" s="1"/>
  <c r="L39" i="69"/>
  <c r="L35" i="69" s="1"/>
  <c r="AB39" i="69"/>
  <c r="AB35" i="69" s="1"/>
  <c r="V43" i="69"/>
  <c r="V61" i="69" s="1"/>
  <c r="Z35" i="69"/>
  <c r="AB43" i="69"/>
  <c r="AB61" i="69" s="1"/>
  <c r="Q43" i="69"/>
  <c r="Q61" i="69" s="1"/>
  <c r="M39" i="67"/>
  <c r="M35" i="67" s="1"/>
  <c r="AC39" i="67"/>
  <c r="AC35" i="67" s="1"/>
  <c r="K43" i="67"/>
  <c r="K65" i="67" s="1"/>
  <c r="AA43" i="67"/>
  <c r="AA65" i="67" s="1"/>
  <c r="L39" i="67"/>
  <c r="L35" i="67" s="1"/>
  <c r="AB39" i="67"/>
  <c r="AB35" i="67" s="1"/>
  <c r="D43" i="67"/>
  <c r="D65" i="67" s="1"/>
  <c r="T43" i="67"/>
  <c r="T65" i="67" s="1"/>
  <c r="N39" i="67"/>
  <c r="N35" i="67" s="1"/>
  <c r="K39" i="69"/>
  <c r="K35" i="69" s="1"/>
  <c r="AA39" i="69"/>
  <c r="AA35" i="69" s="1"/>
  <c r="P39" i="69"/>
  <c r="P35" i="69" s="1"/>
  <c r="AF39" i="69"/>
  <c r="AF35" i="69" s="1"/>
  <c r="F35" i="69"/>
  <c r="AD43" i="69"/>
  <c r="AD61" i="69" s="1"/>
  <c r="N35" i="69"/>
  <c r="AD35" i="69"/>
  <c r="P43" i="69"/>
  <c r="P61" i="69" s="1"/>
  <c r="AF43" i="69"/>
  <c r="AF61" i="69" s="1"/>
  <c r="E43" i="69"/>
  <c r="E61" i="69" s="1"/>
  <c r="U43" i="69"/>
  <c r="U61" i="69" s="1"/>
  <c r="G35" i="67"/>
  <c r="W35" i="67"/>
  <c r="I43" i="67"/>
  <c r="I65" i="67" s="1"/>
  <c r="Y43" i="67"/>
  <c r="Y65" i="67" s="1"/>
  <c r="O43" i="67"/>
  <c r="O65" i="67" s="1"/>
  <c r="AE43" i="67"/>
  <c r="AE65" i="67" s="1"/>
  <c r="P39" i="67"/>
  <c r="P35" i="67" s="1"/>
  <c r="AF39" i="67"/>
  <c r="AF35" i="67" s="1"/>
  <c r="H43" i="67"/>
  <c r="H65" i="67" s="1"/>
  <c r="X43" i="67"/>
  <c r="X65" i="67" s="1"/>
  <c r="R35" i="67" l="1"/>
  <c r="Q35" i="67"/>
  <c r="I98" i="67"/>
  <c r="AD98" i="67"/>
  <c r="F98" i="67"/>
  <c r="V98" i="67"/>
  <c r="X98" i="67"/>
  <c r="J98" i="67"/>
  <c r="T98" i="67"/>
  <c r="Z98" i="67"/>
  <c r="AF98" i="67"/>
  <c r="H98" i="67"/>
  <c r="D98" i="67"/>
  <c r="U98" i="67"/>
  <c r="P98" i="67"/>
  <c r="AB98" i="67"/>
  <c r="AC98" i="67"/>
  <c r="N98" i="67"/>
  <c r="Y98" i="67"/>
  <c r="E98" i="67"/>
  <c r="L98" i="67"/>
  <c r="M98" i="67"/>
  <c r="N10" i="66"/>
  <c r="D248" i="71"/>
  <c r="D8" i="70" s="1"/>
  <c r="C8" i="70"/>
  <c r="AE6" i="67"/>
  <c r="AE57" i="67" s="1"/>
  <c r="P60" i="69"/>
  <c r="P6" i="69"/>
  <c r="P56" i="69" s="1"/>
  <c r="U64" i="67"/>
  <c r="U6" i="67"/>
  <c r="U57" i="67" s="1"/>
  <c r="H60" i="69"/>
  <c r="H6" i="69"/>
  <c r="H56" i="69" s="1"/>
  <c r="N64" i="67"/>
  <c r="N6" i="67"/>
  <c r="N57" i="67" s="1"/>
  <c r="Y64" i="67"/>
  <c r="Y6" i="67"/>
  <c r="Y57" i="67" s="1"/>
  <c r="L60" i="69"/>
  <c r="L6" i="69"/>
  <c r="L56" i="69" s="1"/>
  <c r="D64" i="67"/>
  <c r="D6" i="67"/>
  <c r="D57" i="67" s="1"/>
  <c r="M64" i="67"/>
  <c r="M6" i="67"/>
  <c r="M57" i="67" s="1"/>
  <c r="H64" i="67"/>
  <c r="H6" i="67"/>
  <c r="H57" i="67" s="1"/>
  <c r="L64" i="67"/>
  <c r="L6" i="67"/>
  <c r="L57" i="67" s="1"/>
  <c r="AA60" i="69"/>
  <c r="AA6" i="69"/>
  <c r="AA56" i="69" s="1"/>
  <c r="AF60" i="69"/>
  <c r="AF6" i="69"/>
  <c r="AF56" i="69" s="1"/>
  <c r="K60" i="69"/>
  <c r="K6" i="69"/>
  <c r="K56" i="69" s="1"/>
  <c r="AC64" i="67"/>
  <c r="AC6" i="67"/>
  <c r="AC57" i="67" s="1"/>
  <c r="F64" i="67"/>
  <c r="F6" i="67"/>
  <c r="F57" i="67" s="1"/>
  <c r="N60" i="69"/>
  <c r="N6" i="69"/>
  <c r="N56" i="69" s="1"/>
  <c r="E64" i="67"/>
  <c r="E6" i="67"/>
  <c r="E57" i="67" s="1"/>
  <c r="Z60" i="69"/>
  <c r="Z6" i="69"/>
  <c r="Z56" i="69" s="1"/>
  <c r="AD64" i="67"/>
  <c r="AD6" i="67"/>
  <c r="AD57" i="67" s="1"/>
  <c r="V60" i="69"/>
  <c r="V6" i="69"/>
  <c r="V56" i="69" s="1"/>
  <c r="G60" i="69"/>
  <c r="G6" i="69"/>
  <c r="G56" i="69" s="1"/>
  <c r="AF64" i="67"/>
  <c r="AF6" i="67"/>
  <c r="AF57" i="67" s="1"/>
  <c r="AC60" i="69"/>
  <c r="AC6" i="69"/>
  <c r="AC56" i="69" s="1"/>
  <c r="Y60" i="69"/>
  <c r="Y6" i="69"/>
  <c r="Y56" i="69" s="1"/>
  <c r="AB60" i="69"/>
  <c r="AB6" i="69"/>
  <c r="AB56" i="69" s="1"/>
  <c r="X64" i="67"/>
  <c r="X6" i="67"/>
  <c r="X57" i="67" s="1"/>
  <c r="AE60" i="69"/>
  <c r="AE6" i="69"/>
  <c r="AE56" i="69" s="1"/>
  <c r="M60" i="69"/>
  <c r="M6" i="69"/>
  <c r="M56" i="69" s="1"/>
  <c r="I60" i="69"/>
  <c r="I6" i="69"/>
  <c r="I56" i="69" s="1"/>
  <c r="Z64" i="67"/>
  <c r="Z6" i="67"/>
  <c r="Z57" i="67" s="1"/>
  <c r="P64" i="67"/>
  <c r="P6" i="67"/>
  <c r="P57" i="67" s="1"/>
  <c r="W60" i="69"/>
  <c r="W6" i="69"/>
  <c r="W56" i="69" s="1"/>
  <c r="J60" i="69"/>
  <c r="J6" i="69"/>
  <c r="J56" i="69" s="1"/>
  <c r="E60" i="69"/>
  <c r="E6" i="69"/>
  <c r="E56" i="69" s="1"/>
  <c r="Q6" i="69"/>
  <c r="Q56" i="69" s="1"/>
  <c r="I64" i="67"/>
  <c r="I6" i="67"/>
  <c r="I57" i="67" s="1"/>
  <c r="W64" i="67"/>
  <c r="W6" i="67"/>
  <c r="W57" i="67" s="1"/>
  <c r="U60" i="69"/>
  <c r="U6" i="69"/>
  <c r="U56" i="69" s="1"/>
  <c r="D60" i="69"/>
  <c r="D6" i="69"/>
  <c r="D56" i="69" s="1"/>
  <c r="R64" i="67"/>
  <c r="R6" i="67"/>
  <c r="R57" i="67" s="1"/>
  <c r="S6" i="67"/>
  <c r="S57" i="67" s="1"/>
  <c r="O60" i="69"/>
  <c r="O6" i="69"/>
  <c r="O56" i="69" s="1"/>
  <c r="X60" i="69"/>
  <c r="X6" i="69"/>
  <c r="X56" i="69" s="1"/>
  <c r="T60" i="69"/>
  <c r="T6" i="69"/>
  <c r="T56" i="69" s="1"/>
  <c r="Q64" i="67"/>
  <c r="Q6" i="67"/>
  <c r="Q57" i="67" s="1"/>
  <c r="O6" i="67"/>
  <c r="O57" i="67" s="1"/>
  <c r="K6" i="68"/>
  <c r="N8" i="68"/>
  <c r="J64" i="67"/>
  <c r="J6" i="67"/>
  <c r="J57" i="67" s="1"/>
  <c r="AA64" i="67"/>
  <c r="AA6" i="67"/>
  <c r="AA57" i="67" s="1"/>
  <c r="S60" i="69"/>
  <c r="S6" i="69"/>
  <c r="S56" i="69" s="1"/>
  <c r="V64" i="67"/>
  <c r="V6" i="67"/>
  <c r="V57" i="67" s="1"/>
  <c r="AB64" i="67"/>
  <c r="AB6" i="67"/>
  <c r="AB57" i="67" s="1"/>
  <c r="G64" i="67"/>
  <c r="G6" i="67"/>
  <c r="G57" i="67" s="1"/>
  <c r="AD60" i="69"/>
  <c r="AD6" i="69"/>
  <c r="AD56" i="69" s="1"/>
  <c r="F60" i="69"/>
  <c r="F6" i="69"/>
  <c r="F56" i="69" s="1"/>
  <c r="T64" i="67"/>
  <c r="T6" i="67"/>
  <c r="T57" i="67" s="1"/>
  <c r="K64" i="67"/>
  <c r="K6" i="67"/>
  <c r="K57" i="67" s="1"/>
  <c r="R60" i="69"/>
  <c r="R6" i="69"/>
  <c r="R56" i="69" s="1"/>
  <c r="F26" i="66" l="1"/>
  <c r="K26" i="66" s="1"/>
  <c r="F26" i="68"/>
  <c r="K26" i="68" s="1"/>
  <c r="D296" i="3" l="1"/>
  <c r="H296" i="3"/>
  <c r="L296" i="3"/>
  <c r="P296" i="3"/>
  <c r="T296" i="3"/>
  <c r="X296" i="3"/>
  <c r="AB296" i="3"/>
  <c r="E296" i="3"/>
  <c r="I296" i="3"/>
  <c r="M296" i="3"/>
  <c r="Q296" i="3"/>
  <c r="U296" i="3"/>
  <c r="Y296" i="3"/>
  <c r="AC296" i="3"/>
  <c r="F296" i="3"/>
  <c r="J296" i="3"/>
  <c r="N296" i="3"/>
  <c r="R296" i="3"/>
  <c r="V296" i="3"/>
  <c r="Z296" i="3"/>
  <c r="AD296" i="3"/>
  <c r="C296" i="3"/>
  <c r="G296" i="3"/>
  <c r="K296" i="3"/>
  <c r="O296" i="3"/>
  <c r="S296" i="3"/>
  <c r="W296" i="3"/>
  <c r="AA296" i="3"/>
  <c r="AE296" i="3"/>
  <c r="C192" i="71" s="1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D192" i="71" l="1"/>
  <c r="D210" i="70" s="1"/>
  <c r="C210" i="70"/>
  <c r="G13" i="66"/>
  <c r="F13" i="66"/>
  <c r="D13" i="66"/>
  <c r="K13" i="66" s="1"/>
  <c r="R6" i="66" l="1"/>
  <c r="S6" i="66" s="1"/>
  <c r="D8" i="66"/>
  <c r="D8" i="68"/>
  <c r="F22" i="68"/>
  <c r="F22" i="66"/>
  <c r="F8" i="68"/>
  <c r="F8" i="66"/>
  <c r="G20" i="68"/>
  <c r="G20" i="66"/>
  <c r="G9" i="68"/>
  <c r="G9" i="66"/>
  <c r="G8" i="68"/>
  <c r="G8" i="66"/>
  <c r="D23" i="66"/>
  <c r="D23" i="68"/>
  <c r="F23" i="68"/>
  <c r="F23" i="66"/>
  <c r="D22" i="68"/>
  <c r="D22" i="66"/>
  <c r="D20" i="66"/>
  <c r="D20" i="68"/>
  <c r="D9" i="66"/>
  <c r="D9" i="68"/>
  <c r="F20" i="66"/>
  <c r="F20" i="68"/>
  <c r="F9" i="66"/>
  <c r="F9" i="68"/>
  <c r="G22" i="68"/>
  <c r="G22" i="66"/>
  <c r="G23" i="68"/>
  <c r="G23" i="66"/>
  <c r="AB348" i="3"/>
  <c r="AA348" i="3"/>
  <c r="S348" i="3"/>
  <c r="P348" i="3"/>
  <c r="K348" i="3"/>
  <c r="H348" i="3"/>
  <c r="D348" i="3"/>
  <c r="C348" i="3"/>
  <c r="AC347" i="3"/>
  <c r="Y347" i="3"/>
  <c r="X347" i="3"/>
  <c r="U347" i="3"/>
  <c r="P347" i="3"/>
  <c r="M347" i="3"/>
  <c r="H347" i="3"/>
  <c r="E347" i="3"/>
  <c r="AD346" i="3"/>
  <c r="AC346" i="3"/>
  <c r="Z346" i="3"/>
  <c r="V346" i="3"/>
  <c r="N346" i="3"/>
  <c r="J346" i="3"/>
  <c r="I346" i="3"/>
  <c r="F346" i="3"/>
  <c r="E346" i="3"/>
  <c r="D346" i="3"/>
  <c r="AE345" i="3"/>
  <c r="W345" i="3"/>
  <c r="V345" i="3"/>
  <c r="S345" i="3"/>
  <c r="R345" i="3"/>
  <c r="O345" i="3"/>
  <c r="N345" i="3"/>
  <c r="K345" i="3"/>
  <c r="C345" i="3"/>
  <c r="AB344" i="3"/>
  <c r="X344" i="3"/>
  <c r="S344" i="3"/>
  <c r="P344" i="3"/>
  <c r="O344" i="3"/>
  <c r="L344" i="3"/>
  <c r="K344" i="3"/>
  <c r="H344" i="3"/>
  <c r="D344" i="3"/>
  <c r="AC343" i="3"/>
  <c r="Y343" i="3"/>
  <c r="U343" i="3"/>
  <c r="Q343" i="3"/>
  <c r="P343" i="3"/>
  <c r="L343" i="3"/>
  <c r="H343" i="3"/>
  <c r="E343" i="3"/>
  <c r="AD342" i="3"/>
  <c r="Z342" i="3"/>
  <c r="Y342" i="3"/>
  <c r="V342" i="3"/>
  <c r="U342" i="3"/>
  <c r="R342" i="3"/>
  <c r="N342" i="3"/>
  <c r="I342" i="3"/>
  <c r="AE340" i="3"/>
  <c r="AA340" i="3"/>
  <c r="Z340" i="3"/>
  <c r="W340" i="3"/>
  <c r="V340" i="3"/>
  <c r="U340" i="3"/>
  <c r="S340" i="3"/>
  <c r="O340" i="3"/>
  <c r="K340" i="3"/>
  <c r="G340" i="3"/>
  <c r="C340" i="3"/>
  <c r="AB339" i="3"/>
  <c r="X339" i="3"/>
  <c r="W339" i="3"/>
  <c r="L339" i="3"/>
  <c r="H339" i="3"/>
  <c r="G339" i="3"/>
  <c r="D339" i="3"/>
  <c r="AC338" i="3"/>
  <c r="Y338" i="3"/>
  <c r="U338" i="3"/>
  <c r="T338" i="3"/>
  <c r="Q338" i="3"/>
  <c r="P338" i="3"/>
  <c r="M338" i="3"/>
  <c r="L338" i="3"/>
  <c r="AD337" i="3"/>
  <c r="V337" i="3"/>
  <c r="R337" i="3"/>
  <c r="N337" i="3"/>
  <c r="J337" i="3"/>
  <c r="F337" i="3"/>
  <c r="AE336" i="3"/>
  <c r="AA336" i="3"/>
  <c r="Z336" i="3"/>
  <c r="W336" i="3"/>
  <c r="S336" i="3"/>
  <c r="O336" i="3"/>
  <c r="N336" i="3"/>
  <c r="K336" i="3"/>
  <c r="J336" i="3"/>
  <c r="I336" i="3"/>
  <c r="G336" i="3"/>
  <c r="C336" i="3"/>
  <c r="AB335" i="3"/>
  <c r="AA335" i="3"/>
  <c r="X335" i="3"/>
  <c r="W335" i="3"/>
  <c r="T335" i="3"/>
  <c r="S335" i="3"/>
  <c r="P335" i="3"/>
  <c r="L335" i="3"/>
  <c r="K335" i="3"/>
  <c r="H335" i="3"/>
  <c r="D335" i="3"/>
  <c r="C335" i="3"/>
  <c r="AC334" i="3"/>
  <c r="Y334" i="3"/>
  <c r="U334" i="3"/>
  <c r="Q334" i="3"/>
  <c r="P334" i="3"/>
  <c r="M334" i="3"/>
  <c r="I334" i="3"/>
  <c r="H334" i="3"/>
  <c r="E334" i="3"/>
  <c r="D334" i="3"/>
  <c r="AD333" i="3"/>
  <c r="AC333" i="3"/>
  <c r="Z333" i="3"/>
  <c r="V333" i="3"/>
  <c r="U333" i="3"/>
  <c r="R333" i="3"/>
  <c r="Q333" i="3"/>
  <c r="N333" i="3"/>
  <c r="M333" i="3"/>
  <c r="J333" i="3"/>
  <c r="F333" i="3"/>
  <c r="AE332" i="3"/>
  <c r="AD332" i="3"/>
  <c r="Z332" i="3"/>
  <c r="W332" i="3"/>
  <c r="S332" i="3"/>
  <c r="O332" i="3"/>
  <c r="N332" i="3"/>
  <c r="K332" i="3"/>
  <c r="G332" i="3"/>
  <c r="C332" i="3"/>
  <c r="AE331" i="3"/>
  <c r="AB331" i="3"/>
  <c r="AA331" i="3"/>
  <c r="Z331" i="3"/>
  <c r="X331" i="3"/>
  <c r="T331" i="3"/>
  <c r="P331" i="3"/>
  <c r="O331" i="3"/>
  <c r="L331" i="3"/>
  <c r="K331" i="3"/>
  <c r="H331" i="3"/>
  <c r="G331" i="3"/>
  <c r="D331" i="3"/>
  <c r="AC330" i="3"/>
  <c r="AB330" i="3"/>
  <c r="Y330" i="3"/>
  <c r="U330" i="3"/>
  <c r="T330" i="3"/>
  <c r="Q330" i="3"/>
  <c r="M330" i="3"/>
  <c r="L330" i="3"/>
  <c r="I330" i="3"/>
  <c r="E330" i="3"/>
  <c r="D330" i="3"/>
  <c r="AD329" i="3"/>
  <c r="Z329" i="3"/>
  <c r="Y329" i="3"/>
  <c r="V329" i="3"/>
  <c r="U329" i="3"/>
  <c r="R329" i="3"/>
  <c r="Q329" i="3"/>
  <c r="N329" i="3"/>
  <c r="J329" i="3"/>
  <c r="I329" i="3"/>
  <c r="F329" i="3"/>
  <c r="E329" i="3"/>
  <c r="AE327" i="3"/>
  <c r="AD327" i="3"/>
  <c r="AA327" i="3"/>
  <c r="W327" i="3"/>
  <c r="S327" i="3"/>
  <c r="R327" i="3"/>
  <c r="O327" i="3"/>
  <c r="N327" i="3"/>
  <c r="K327" i="3"/>
  <c r="G327" i="3"/>
  <c r="C327" i="3"/>
  <c r="AE326" i="3"/>
  <c r="AB326" i="3"/>
  <c r="X326" i="3"/>
  <c r="T326" i="3"/>
  <c r="S326" i="3"/>
  <c r="P326" i="3"/>
  <c r="O326" i="3"/>
  <c r="L326" i="3"/>
  <c r="H326" i="3"/>
  <c r="D326" i="3"/>
  <c r="C326" i="3"/>
  <c r="AC325" i="3"/>
  <c r="AB325" i="3"/>
  <c r="Y325" i="3"/>
  <c r="X325" i="3"/>
  <c r="U325" i="3"/>
  <c r="Q325" i="3"/>
  <c r="P325" i="3"/>
  <c r="M325" i="3"/>
  <c r="I325" i="3"/>
  <c r="H325" i="3"/>
  <c r="E325" i="3"/>
  <c r="AD324" i="3"/>
  <c r="AC324" i="3"/>
  <c r="Z324" i="3"/>
  <c r="V324" i="3"/>
  <c r="U324" i="3"/>
  <c r="R324" i="3"/>
  <c r="N324" i="3"/>
  <c r="M324" i="3"/>
  <c r="J324" i="3"/>
  <c r="I324" i="3"/>
  <c r="F324" i="3"/>
  <c r="E324" i="3"/>
  <c r="AE323" i="3"/>
  <c r="Z323" i="3"/>
  <c r="W323" i="3"/>
  <c r="V323" i="3"/>
  <c r="R323" i="3"/>
  <c r="O323" i="3"/>
  <c r="K323" i="3"/>
  <c r="F323" i="3"/>
  <c r="C323" i="3"/>
  <c r="AE322" i="3"/>
  <c r="X322" i="3"/>
  <c r="T322" i="3"/>
  <c r="S322" i="3"/>
  <c r="L322" i="3"/>
  <c r="H322" i="3"/>
  <c r="G322" i="3"/>
  <c r="C322" i="3"/>
  <c r="AC321" i="3"/>
  <c r="AB321" i="3"/>
  <c r="U321" i="3"/>
  <c r="T321" i="3"/>
  <c r="P321" i="3"/>
  <c r="M321" i="3"/>
  <c r="L321" i="3"/>
  <c r="D321" i="3"/>
  <c r="AD320" i="3"/>
  <c r="Y320" i="3"/>
  <c r="V320" i="3"/>
  <c r="R320" i="3"/>
  <c r="Q320" i="3"/>
  <c r="J320" i="3"/>
  <c r="F320" i="3"/>
  <c r="E320" i="3"/>
  <c r="AA319" i="3"/>
  <c r="W319" i="3"/>
  <c r="N319" i="3"/>
  <c r="K319" i="3"/>
  <c r="AE318" i="3"/>
  <c r="AB318" i="3"/>
  <c r="AA318" i="3"/>
  <c r="T318" i="3"/>
  <c r="P318" i="3"/>
  <c r="N318" i="3"/>
  <c r="H318" i="3"/>
  <c r="F318" i="3"/>
  <c r="AB317" i="3"/>
  <c r="Y317" i="3"/>
  <c r="Q317" i="3"/>
  <c r="P317" i="3"/>
  <c r="H317" i="3"/>
  <c r="E317" i="3"/>
  <c r="Y316" i="3"/>
  <c r="V316" i="3"/>
  <c r="N316" i="3"/>
  <c r="M316" i="3"/>
  <c r="E316" i="3"/>
  <c r="T313" i="3"/>
  <c r="P313" i="3"/>
  <c r="D313" i="3"/>
  <c r="T312" i="3"/>
  <c r="Y311" i="3"/>
  <c r="U311" i="3"/>
  <c r="X309" i="3"/>
  <c r="K309" i="3"/>
  <c r="P308" i="3"/>
  <c r="L308" i="3"/>
  <c r="U307" i="3"/>
  <c r="Q307" i="3"/>
  <c r="X305" i="3"/>
  <c r="L305" i="3"/>
  <c r="AB304" i="3"/>
  <c r="T304" i="3"/>
  <c r="P303" i="3"/>
  <c r="X303" i="3"/>
  <c r="D303" i="3"/>
  <c r="Q303" i="3"/>
  <c r="Q314" i="3"/>
  <c r="N326" i="3"/>
  <c r="AA332" i="3"/>
  <c r="X334" i="3"/>
  <c r="I337" i="3"/>
  <c r="M337" i="3"/>
  <c r="Y337" i="3"/>
  <c r="Z337" i="3"/>
  <c r="AC337" i="3"/>
  <c r="D338" i="3"/>
  <c r="E338" i="3"/>
  <c r="I338" i="3"/>
  <c r="AB338" i="3"/>
  <c r="O339" i="3"/>
  <c r="P339" i="3"/>
  <c r="T339" i="3"/>
  <c r="AE339" i="3"/>
  <c r="F340" i="3"/>
  <c r="J340" i="3"/>
  <c r="F342" i="3"/>
  <c r="J342" i="3"/>
  <c r="I343" i="3"/>
  <c r="M343" i="3"/>
  <c r="X343" i="3"/>
  <c r="AB343" i="3"/>
  <c r="C344" i="3"/>
  <c r="T344" i="3"/>
  <c r="AA344" i="3"/>
  <c r="AE344" i="3"/>
  <c r="F345" i="3"/>
  <c r="G345" i="3"/>
  <c r="AA345" i="3"/>
  <c r="AD345" i="3"/>
  <c r="Q346" i="3"/>
  <c r="R346" i="3"/>
  <c r="U346" i="3"/>
  <c r="Y346" i="3"/>
  <c r="AA346" i="3"/>
  <c r="AE346" i="3"/>
  <c r="D347" i="3"/>
  <c r="F347" i="3"/>
  <c r="I347" i="3"/>
  <c r="J347" i="3"/>
  <c r="L347" i="3"/>
  <c r="N347" i="3"/>
  <c r="Q347" i="3"/>
  <c r="R347" i="3"/>
  <c r="T347" i="3"/>
  <c r="V347" i="3"/>
  <c r="Z347" i="3"/>
  <c r="AB347" i="3"/>
  <c r="AD347" i="3"/>
  <c r="E348" i="3"/>
  <c r="G348" i="3"/>
  <c r="I348" i="3"/>
  <c r="L348" i="3"/>
  <c r="M348" i="3"/>
  <c r="O348" i="3"/>
  <c r="Q348" i="3"/>
  <c r="T348" i="3"/>
  <c r="U348" i="3"/>
  <c r="W348" i="3"/>
  <c r="X348" i="3"/>
  <c r="Y348" i="3"/>
  <c r="AC348" i="3"/>
  <c r="AE348" i="3"/>
  <c r="K9" i="68" l="1"/>
  <c r="K9" i="66"/>
  <c r="R16" i="66" s="1"/>
  <c r="S16" i="66" s="1"/>
  <c r="K22" i="68"/>
  <c r="K22" i="66"/>
  <c r="R14" i="66" s="1"/>
  <c r="S14" i="66" s="1"/>
  <c r="K23" i="68"/>
  <c r="K20" i="68"/>
  <c r="K23" i="66"/>
  <c r="R21" i="66" s="1"/>
  <c r="S21" i="66" s="1"/>
  <c r="K8" i="68"/>
  <c r="K20" i="66"/>
  <c r="K8" i="66"/>
  <c r="Q321" i="3"/>
  <c r="I321" i="3"/>
  <c r="Z320" i="3"/>
  <c r="S319" i="3"/>
  <c r="G319" i="3"/>
  <c r="D318" i="3"/>
  <c r="X317" i="3"/>
  <c r="M317" i="3"/>
  <c r="AD316" i="3"/>
  <c r="U316" i="3"/>
  <c r="J316" i="3"/>
  <c r="AB313" i="3"/>
  <c r="L313" i="3"/>
  <c r="P312" i="3"/>
  <c r="I311" i="3"/>
  <c r="T309" i="3"/>
  <c r="H309" i="3"/>
  <c r="D308" i="3"/>
  <c r="I307" i="3"/>
  <c r="W305" i="3"/>
  <c r="H305" i="3"/>
  <c r="L304" i="3"/>
  <c r="U303" i="3"/>
  <c r="M303" i="3"/>
  <c r="AE303" i="3"/>
  <c r="C193" i="71" s="1"/>
  <c r="AA303" i="3"/>
  <c r="W303" i="3"/>
  <c r="S303" i="3"/>
  <c r="O303" i="3"/>
  <c r="K303" i="3"/>
  <c r="G303" i="3"/>
  <c r="C303" i="3"/>
  <c r="E305" i="3"/>
  <c r="I305" i="3"/>
  <c r="M305" i="3"/>
  <c r="Q305" i="3"/>
  <c r="U305" i="3"/>
  <c r="Y305" i="3"/>
  <c r="AC305" i="3"/>
  <c r="D306" i="3"/>
  <c r="H306" i="3"/>
  <c r="L306" i="3"/>
  <c r="P306" i="3"/>
  <c r="T306" i="3"/>
  <c r="X306" i="3"/>
  <c r="AB306" i="3"/>
  <c r="C307" i="3"/>
  <c r="G307" i="3"/>
  <c r="K307" i="3"/>
  <c r="O307" i="3"/>
  <c r="S307" i="3"/>
  <c r="W307" i="3"/>
  <c r="AA307" i="3"/>
  <c r="AE307" i="3"/>
  <c r="C197" i="71" s="1"/>
  <c r="E309" i="3"/>
  <c r="I309" i="3"/>
  <c r="M309" i="3"/>
  <c r="Q309" i="3"/>
  <c r="U309" i="3"/>
  <c r="Y309" i="3"/>
  <c r="AC309" i="3"/>
  <c r="D310" i="3"/>
  <c r="H310" i="3"/>
  <c r="L310" i="3"/>
  <c r="P310" i="3"/>
  <c r="T310" i="3"/>
  <c r="X310" i="3"/>
  <c r="AB310" i="3"/>
  <c r="C311" i="3"/>
  <c r="G311" i="3"/>
  <c r="K311" i="3"/>
  <c r="O311" i="3"/>
  <c r="S311" i="3"/>
  <c r="W311" i="3"/>
  <c r="AA311" i="3"/>
  <c r="AE311" i="3"/>
  <c r="C201" i="71" s="1"/>
  <c r="E313" i="3"/>
  <c r="I313" i="3"/>
  <c r="M313" i="3"/>
  <c r="Q313" i="3"/>
  <c r="U313" i="3"/>
  <c r="Y313" i="3"/>
  <c r="AC313" i="3"/>
  <c r="D314" i="3"/>
  <c r="H314" i="3"/>
  <c r="L314" i="3"/>
  <c r="P314" i="3"/>
  <c r="T314" i="3"/>
  <c r="X314" i="3"/>
  <c r="AB314" i="3"/>
  <c r="C316" i="3"/>
  <c r="G316" i="3"/>
  <c r="K316" i="3"/>
  <c r="O316" i="3"/>
  <c r="S316" i="3"/>
  <c r="W316" i="3"/>
  <c r="AA316" i="3"/>
  <c r="AE316" i="3"/>
  <c r="F317" i="3"/>
  <c r="J317" i="3"/>
  <c r="N317" i="3"/>
  <c r="R317" i="3"/>
  <c r="V317" i="3"/>
  <c r="Z317" i="3"/>
  <c r="AD317" i="3"/>
  <c r="E318" i="3"/>
  <c r="I318" i="3"/>
  <c r="M318" i="3"/>
  <c r="Q318" i="3"/>
  <c r="U318" i="3"/>
  <c r="Y318" i="3"/>
  <c r="AC318" i="3"/>
  <c r="D319" i="3"/>
  <c r="H319" i="3"/>
  <c r="L319" i="3"/>
  <c r="P319" i="3"/>
  <c r="T319" i="3"/>
  <c r="X319" i="3"/>
  <c r="AB319" i="3"/>
  <c r="C320" i="3"/>
  <c r="G320" i="3"/>
  <c r="K320" i="3"/>
  <c r="O320" i="3"/>
  <c r="S320" i="3"/>
  <c r="W320" i="3"/>
  <c r="AA320" i="3"/>
  <c r="AE320" i="3"/>
  <c r="F321" i="3"/>
  <c r="J321" i="3"/>
  <c r="N321" i="3"/>
  <c r="R321" i="3"/>
  <c r="V321" i="3"/>
  <c r="Z321" i="3"/>
  <c r="AD321" i="3"/>
  <c r="E322" i="3"/>
  <c r="I322" i="3"/>
  <c r="M322" i="3"/>
  <c r="Q322" i="3"/>
  <c r="U322" i="3"/>
  <c r="Y322" i="3"/>
  <c r="AC322" i="3"/>
  <c r="D323" i="3"/>
  <c r="H323" i="3"/>
  <c r="L323" i="3"/>
  <c r="P323" i="3"/>
  <c r="T323" i="3"/>
  <c r="X323" i="3"/>
  <c r="AB323" i="3"/>
  <c r="C324" i="3"/>
  <c r="G324" i="3"/>
  <c r="K324" i="3"/>
  <c r="O324" i="3"/>
  <c r="S324" i="3"/>
  <c r="W324" i="3"/>
  <c r="AA324" i="3"/>
  <c r="AE324" i="3"/>
  <c r="F325" i="3"/>
  <c r="J325" i="3"/>
  <c r="N325" i="3"/>
  <c r="R325" i="3"/>
  <c r="V325" i="3"/>
  <c r="Z325" i="3"/>
  <c r="AD325" i="3"/>
  <c r="E326" i="3"/>
  <c r="I326" i="3"/>
  <c r="M326" i="3"/>
  <c r="Q326" i="3"/>
  <c r="U326" i="3"/>
  <c r="Y326" i="3"/>
  <c r="AC326" i="3"/>
  <c r="D327" i="3"/>
  <c r="H327" i="3"/>
  <c r="L327" i="3"/>
  <c r="P327" i="3"/>
  <c r="T327" i="3"/>
  <c r="X327" i="3"/>
  <c r="AB327" i="3"/>
  <c r="C329" i="3"/>
  <c r="G329" i="3"/>
  <c r="K329" i="3"/>
  <c r="O329" i="3"/>
  <c r="S329" i="3"/>
  <c r="W329" i="3"/>
  <c r="AA329" i="3"/>
  <c r="AE329" i="3"/>
  <c r="F330" i="3"/>
  <c r="J330" i="3"/>
  <c r="N330" i="3"/>
  <c r="R330" i="3"/>
  <c r="V330" i="3"/>
  <c r="Z330" i="3"/>
  <c r="AD330" i="3"/>
  <c r="E331" i="3"/>
  <c r="I331" i="3"/>
  <c r="M331" i="3"/>
  <c r="Q331" i="3"/>
  <c r="U331" i="3"/>
  <c r="Y331" i="3"/>
  <c r="AC331" i="3"/>
  <c r="D332" i="3"/>
  <c r="H332" i="3"/>
  <c r="L332" i="3"/>
  <c r="P332" i="3"/>
  <c r="T332" i="3"/>
  <c r="X332" i="3"/>
  <c r="AB332" i="3"/>
  <c r="C333" i="3"/>
  <c r="G333" i="3"/>
  <c r="K333" i="3"/>
  <c r="O333" i="3"/>
  <c r="S333" i="3"/>
  <c r="W333" i="3"/>
  <c r="AA333" i="3"/>
  <c r="AE333" i="3"/>
  <c r="F334" i="3"/>
  <c r="J334" i="3"/>
  <c r="N334" i="3"/>
  <c r="R334" i="3"/>
  <c r="V334" i="3"/>
  <c r="Z334" i="3"/>
  <c r="AD334" i="3"/>
  <c r="E335" i="3"/>
  <c r="I335" i="3"/>
  <c r="M335" i="3"/>
  <c r="Q335" i="3"/>
  <c r="U335" i="3"/>
  <c r="Y335" i="3"/>
  <c r="AC335" i="3"/>
  <c r="D336" i="3"/>
  <c r="H336" i="3"/>
  <c r="L336" i="3"/>
  <c r="P336" i="3"/>
  <c r="T336" i="3"/>
  <c r="X336" i="3"/>
  <c r="AB336" i="3"/>
  <c r="C337" i="3"/>
  <c r="G337" i="3"/>
  <c r="K337" i="3"/>
  <c r="O337" i="3"/>
  <c r="S337" i="3"/>
  <c r="W337" i="3"/>
  <c r="AA337" i="3"/>
  <c r="AE337" i="3"/>
  <c r="F338" i="3"/>
  <c r="J338" i="3"/>
  <c r="N338" i="3"/>
  <c r="R338" i="3"/>
  <c r="V338" i="3"/>
  <c r="Z338" i="3"/>
  <c r="AD338" i="3"/>
  <c r="E339" i="3"/>
  <c r="I339" i="3"/>
  <c r="M339" i="3"/>
  <c r="Q339" i="3"/>
  <c r="U339" i="3"/>
  <c r="Y339" i="3"/>
  <c r="AC339" i="3"/>
  <c r="D340" i="3"/>
  <c r="H340" i="3"/>
  <c r="L340" i="3"/>
  <c r="P340" i="3"/>
  <c r="T340" i="3"/>
  <c r="X340" i="3"/>
  <c r="AB340" i="3"/>
  <c r="C342" i="3"/>
  <c r="G342" i="3"/>
  <c r="K342" i="3"/>
  <c r="O342" i="3"/>
  <c r="S342" i="3"/>
  <c r="W342" i="3"/>
  <c r="AA342" i="3"/>
  <c r="AE342" i="3"/>
  <c r="F343" i="3"/>
  <c r="J343" i="3"/>
  <c r="N343" i="3"/>
  <c r="R343" i="3"/>
  <c r="V343" i="3"/>
  <c r="Z343" i="3"/>
  <c r="AD343" i="3"/>
  <c r="E344" i="3"/>
  <c r="I344" i="3"/>
  <c r="M344" i="3"/>
  <c r="Q344" i="3"/>
  <c r="U344" i="3"/>
  <c r="Y344" i="3"/>
  <c r="AC344" i="3"/>
  <c r="D345" i="3"/>
  <c r="H345" i="3"/>
  <c r="L345" i="3"/>
  <c r="P345" i="3"/>
  <c r="T345" i="3"/>
  <c r="X345" i="3"/>
  <c r="AB345" i="3"/>
  <c r="C346" i="3"/>
  <c r="G346" i="3"/>
  <c r="K346" i="3"/>
  <c r="O346" i="3"/>
  <c r="S346" i="3"/>
  <c r="W346" i="3"/>
  <c r="AD314" i="3"/>
  <c r="F314" i="3"/>
  <c r="V306" i="3"/>
  <c r="AA323" i="3"/>
  <c r="S323" i="3"/>
  <c r="G323" i="3"/>
  <c r="AB322" i="3"/>
  <c r="P322" i="3"/>
  <c r="D322" i="3"/>
  <c r="Y321" i="3"/>
  <c r="E321" i="3"/>
  <c r="N320" i="3"/>
  <c r="AE319" i="3"/>
  <c r="O319" i="3"/>
  <c r="C319" i="3"/>
  <c r="X318" i="3"/>
  <c r="L318" i="3"/>
  <c r="AC317" i="3"/>
  <c r="U317" i="3"/>
  <c r="I317" i="3"/>
  <c r="Z316" i="3"/>
  <c r="R316" i="3"/>
  <c r="F316" i="3"/>
  <c r="X313" i="3"/>
  <c r="H313" i="3"/>
  <c r="D312" i="3"/>
  <c r="AD310" i="3"/>
  <c r="P309" i="3"/>
  <c r="D309" i="3"/>
  <c r="Y307" i="3"/>
  <c r="AA306" i="3"/>
  <c r="T305" i="3"/>
  <c r="D305" i="3"/>
  <c r="AC303" i="3"/>
  <c r="T303" i="3"/>
  <c r="L303" i="3"/>
  <c r="AD303" i="3"/>
  <c r="Z303" i="3"/>
  <c r="V303" i="3"/>
  <c r="R303" i="3"/>
  <c r="N303" i="3"/>
  <c r="J303" i="3"/>
  <c r="F303" i="3"/>
  <c r="C304" i="3"/>
  <c r="F305" i="3"/>
  <c r="J305" i="3"/>
  <c r="N305" i="3"/>
  <c r="R305" i="3"/>
  <c r="V305" i="3"/>
  <c r="Z305" i="3"/>
  <c r="AD305" i="3"/>
  <c r="E306" i="3"/>
  <c r="I306" i="3"/>
  <c r="M306" i="3"/>
  <c r="Q306" i="3"/>
  <c r="U306" i="3"/>
  <c r="Y306" i="3"/>
  <c r="AC306" i="3"/>
  <c r="D307" i="3"/>
  <c r="H307" i="3"/>
  <c r="L307" i="3"/>
  <c r="P307" i="3"/>
  <c r="T307" i="3"/>
  <c r="X307" i="3"/>
  <c r="AB307" i="3"/>
  <c r="C308" i="3"/>
  <c r="K308" i="3"/>
  <c r="F309" i="3"/>
  <c r="J309" i="3"/>
  <c r="N309" i="3"/>
  <c r="R309" i="3"/>
  <c r="V309" i="3"/>
  <c r="Z309" i="3"/>
  <c r="AD309" i="3"/>
  <c r="E310" i="3"/>
  <c r="I310" i="3"/>
  <c r="M310" i="3"/>
  <c r="Q310" i="3"/>
  <c r="U310" i="3"/>
  <c r="Y310" i="3"/>
  <c r="AC310" i="3"/>
  <c r="D311" i="3"/>
  <c r="H311" i="3"/>
  <c r="L311" i="3"/>
  <c r="P311" i="3"/>
  <c r="T311" i="3"/>
  <c r="X311" i="3"/>
  <c r="AB311" i="3"/>
  <c r="C312" i="3"/>
  <c r="F313" i="3"/>
  <c r="J313" i="3"/>
  <c r="N313" i="3"/>
  <c r="R313" i="3"/>
  <c r="V313" i="3"/>
  <c r="Z313" i="3"/>
  <c r="AD313" i="3"/>
  <c r="E314" i="3"/>
  <c r="I314" i="3"/>
  <c r="M314" i="3"/>
  <c r="U314" i="3"/>
  <c r="Y314" i="3"/>
  <c r="AC314" i="3"/>
  <c r="D316" i="3"/>
  <c r="H316" i="3"/>
  <c r="L316" i="3"/>
  <c r="P316" i="3"/>
  <c r="T316" i="3"/>
  <c r="X316" i="3"/>
  <c r="AB316" i="3"/>
  <c r="C317" i="3"/>
  <c r="G317" i="3"/>
  <c r="K317" i="3"/>
  <c r="O317" i="3"/>
  <c r="S317" i="3"/>
  <c r="W317" i="3"/>
  <c r="AA317" i="3"/>
  <c r="AE317" i="3"/>
  <c r="J318" i="3"/>
  <c r="R318" i="3"/>
  <c r="V318" i="3"/>
  <c r="Z318" i="3"/>
  <c r="AD318" i="3"/>
  <c r="E319" i="3"/>
  <c r="I319" i="3"/>
  <c r="M319" i="3"/>
  <c r="Q319" i="3"/>
  <c r="U319" i="3"/>
  <c r="Y319" i="3"/>
  <c r="AC319" i="3"/>
  <c r="D320" i="3"/>
  <c r="H320" i="3"/>
  <c r="L320" i="3"/>
  <c r="P320" i="3"/>
  <c r="T320" i="3"/>
  <c r="X320" i="3"/>
  <c r="AB320" i="3"/>
  <c r="C321" i="3"/>
  <c r="G321" i="3"/>
  <c r="K321" i="3"/>
  <c r="O321" i="3"/>
  <c r="S321" i="3"/>
  <c r="W321" i="3"/>
  <c r="AA321" i="3"/>
  <c r="AE321" i="3"/>
  <c r="F322" i="3"/>
  <c r="J322" i="3"/>
  <c r="N322" i="3"/>
  <c r="R322" i="3"/>
  <c r="V322" i="3"/>
  <c r="Z322" i="3"/>
  <c r="AD322" i="3"/>
  <c r="E323" i="3"/>
  <c r="I323" i="3"/>
  <c r="M323" i="3"/>
  <c r="Q323" i="3"/>
  <c r="U323" i="3"/>
  <c r="Y323" i="3"/>
  <c r="AC323" i="3"/>
  <c r="D324" i="3"/>
  <c r="H324" i="3"/>
  <c r="L324" i="3"/>
  <c r="P324" i="3"/>
  <c r="T324" i="3"/>
  <c r="X324" i="3"/>
  <c r="AB324" i="3"/>
  <c r="C325" i="3"/>
  <c r="G325" i="3"/>
  <c r="K325" i="3"/>
  <c r="O325" i="3"/>
  <c r="S325" i="3"/>
  <c r="W325" i="3"/>
  <c r="AA325" i="3"/>
  <c r="AE325" i="3"/>
  <c r="F326" i="3"/>
  <c r="J326" i="3"/>
  <c r="R326" i="3"/>
  <c r="V326" i="3"/>
  <c r="Z326" i="3"/>
  <c r="AD326" i="3"/>
  <c r="E327" i="3"/>
  <c r="I327" i="3"/>
  <c r="M327" i="3"/>
  <c r="Q327" i="3"/>
  <c r="U327" i="3"/>
  <c r="Y327" i="3"/>
  <c r="AC327" i="3"/>
  <c r="D329" i="3"/>
  <c r="H329" i="3"/>
  <c r="L329" i="3"/>
  <c r="P329" i="3"/>
  <c r="T329" i="3"/>
  <c r="X329" i="3"/>
  <c r="AB329" i="3"/>
  <c r="C330" i="3"/>
  <c r="G330" i="3"/>
  <c r="K330" i="3"/>
  <c r="O330" i="3"/>
  <c r="S330" i="3"/>
  <c r="W330" i="3"/>
  <c r="AA330" i="3"/>
  <c r="AE330" i="3"/>
  <c r="F331" i="3"/>
  <c r="J331" i="3"/>
  <c r="N331" i="3"/>
  <c r="R331" i="3"/>
  <c r="V331" i="3"/>
  <c r="AD331" i="3"/>
  <c r="E332" i="3"/>
  <c r="I332" i="3"/>
  <c r="M332" i="3"/>
  <c r="Q332" i="3"/>
  <c r="U332" i="3"/>
  <c r="Y332" i="3"/>
  <c r="AC332" i="3"/>
  <c r="D333" i="3"/>
  <c r="H333" i="3"/>
  <c r="L333" i="3"/>
  <c r="P333" i="3"/>
  <c r="T333" i="3"/>
  <c r="X333" i="3"/>
  <c r="AB333" i="3"/>
  <c r="C334" i="3"/>
  <c r="G334" i="3"/>
  <c r="K334" i="3"/>
  <c r="O334" i="3"/>
  <c r="S334" i="3"/>
  <c r="W334" i="3"/>
  <c r="AA334" i="3"/>
  <c r="AE334" i="3"/>
  <c r="F335" i="3"/>
  <c r="J335" i="3"/>
  <c r="N335" i="3"/>
  <c r="R335" i="3"/>
  <c r="V335" i="3"/>
  <c r="Z335" i="3"/>
  <c r="AD335" i="3"/>
  <c r="E336" i="3"/>
  <c r="M336" i="3"/>
  <c r="Q336" i="3"/>
  <c r="U336" i="3"/>
  <c r="Y336" i="3"/>
  <c r="AC336" i="3"/>
  <c r="D337" i="3"/>
  <c r="H337" i="3"/>
  <c r="L337" i="3"/>
  <c r="P337" i="3"/>
  <c r="T337" i="3"/>
  <c r="X337" i="3"/>
  <c r="AB337" i="3"/>
  <c r="C338" i="3"/>
  <c r="G338" i="3"/>
  <c r="K338" i="3"/>
  <c r="O338" i="3"/>
  <c r="S338" i="3"/>
  <c r="W338" i="3"/>
  <c r="AA338" i="3"/>
  <c r="AE338" i="3"/>
  <c r="F339" i="3"/>
  <c r="J339" i="3"/>
  <c r="N339" i="3"/>
  <c r="R339" i="3"/>
  <c r="V339" i="3"/>
  <c r="Z339" i="3"/>
  <c r="AD339" i="3"/>
  <c r="E340" i="3"/>
  <c r="I340" i="3"/>
  <c r="M340" i="3"/>
  <c r="Q340" i="3"/>
  <c r="Y340" i="3"/>
  <c r="AC340" i="3"/>
  <c r="D342" i="3"/>
  <c r="H342" i="3"/>
  <c r="L342" i="3"/>
  <c r="P342" i="3"/>
  <c r="T342" i="3"/>
  <c r="X342" i="3"/>
  <c r="AB342" i="3"/>
  <c r="C343" i="3"/>
  <c r="G343" i="3"/>
  <c r="K343" i="3"/>
  <c r="O343" i="3"/>
  <c r="S343" i="3"/>
  <c r="W343" i="3"/>
  <c r="AA343" i="3"/>
  <c r="AE343" i="3"/>
  <c r="F344" i="3"/>
  <c r="J344" i="3"/>
  <c r="N344" i="3"/>
  <c r="R344" i="3"/>
  <c r="V344" i="3"/>
  <c r="Z344" i="3"/>
  <c r="AD344" i="3"/>
  <c r="E345" i="3"/>
  <c r="I345" i="3"/>
  <c r="M345" i="3"/>
  <c r="Q345" i="3"/>
  <c r="U345" i="3"/>
  <c r="Y345" i="3"/>
  <c r="AC345" i="3"/>
  <c r="H346" i="3"/>
  <c r="L346" i="3"/>
  <c r="P346" i="3"/>
  <c r="T346" i="3"/>
  <c r="X346" i="3"/>
  <c r="AB346" i="3"/>
  <c r="C347" i="3"/>
  <c r="G347" i="3"/>
  <c r="K347" i="3"/>
  <c r="O347" i="3"/>
  <c r="S347" i="3"/>
  <c r="W347" i="3"/>
  <c r="AA347" i="3"/>
  <c r="AE347" i="3"/>
  <c r="F348" i="3"/>
  <c r="J348" i="3"/>
  <c r="N348" i="3"/>
  <c r="R348" i="3"/>
  <c r="V348" i="3"/>
  <c r="Z348" i="3"/>
  <c r="AD348" i="3"/>
  <c r="Z314" i="3"/>
  <c r="N310" i="3"/>
  <c r="R306" i="3"/>
  <c r="AB309" i="3"/>
  <c r="L309" i="3"/>
  <c r="AB305" i="3"/>
  <c r="P305" i="3"/>
  <c r="AB303" i="3"/>
  <c r="H303" i="3"/>
  <c r="Y303" i="3"/>
  <c r="I303" i="3"/>
  <c r="E303" i="3"/>
  <c r="D304" i="3"/>
  <c r="H304" i="3"/>
  <c r="P304" i="3"/>
  <c r="X304" i="3"/>
  <c r="G305" i="3"/>
  <c r="E307" i="3"/>
  <c r="M307" i="3"/>
  <c r="AC307" i="3"/>
  <c r="H308" i="3"/>
  <c r="T308" i="3"/>
  <c r="X308" i="3"/>
  <c r="AB308" i="3"/>
  <c r="E311" i="3"/>
  <c r="M311" i="3"/>
  <c r="Q311" i="3"/>
  <c r="AC311" i="3"/>
  <c r="H312" i="3"/>
  <c r="L312" i="3"/>
  <c r="X312" i="3"/>
  <c r="AB312" i="3"/>
  <c r="O313" i="3"/>
  <c r="I316" i="3"/>
  <c r="Q316" i="3"/>
  <c r="AC316" i="3"/>
  <c r="D317" i="3"/>
  <c r="L317" i="3"/>
  <c r="T317" i="3"/>
  <c r="C318" i="3"/>
  <c r="G318" i="3"/>
  <c r="K318" i="3"/>
  <c r="O318" i="3"/>
  <c r="S318" i="3"/>
  <c r="W318" i="3"/>
  <c r="F319" i="3"/>
  <c r="J319" i="3"/>
  <c r="R319" i="3"/>
  <c r="V319" i="3"/>
  <c r="Z319" i="3"/>
  <c r="AD319" i="3"/>
  <c r="I320" i="3"/>
  <c r="M320" i="3"/>
  <c r="U320" i="3"/>
  <c r="AC320" i="3"/>
  <c r="H321" i="3"/>
  <c r="X321" i="3"/>
  <c r="K322" i="3"/>
  <c r="O322" i="3"/>
  <c r="W322" i="3"/>
  <c r="AA322" i="3"/>
  <c r="J323" i="3"/>
  <c r="N323" i="3"/>
  <c r="AD323" i="3"/>
  <c r="Q324" i="3"/>
  <c r="Y324" i="3"/>
  <c r="D325" i="3"/>
  <c r="L325" i="3"/>
  <c r="T325" i="3"/>
  <c r="G326" i="3"/>
  <c r="K326" i="3"/>
  <c r="W326" i="3"/>
  <c r="AA326" i="3"/>
  <c r="F327" i="3"/>
  <c r="J327" i="3"/>
  <c r="V327" i="3"/>
  <c r="Z327" i="3"/>
  <c r="M329" i="3"/>
  <c r="AC329" i="3"/>
  <c r="H330" i="3"/>
  <c r="P330" i="3"/>
  <c r="X330" i="3"/>
  <c r="C331" i="3"/>
  <c r="S331" i="3"/>
  <c r="W331" i="3"/>
  <c r="F332" i="3"/>
  <c r="J332" i="3"/>
  <c r="R332" i="3"/>
  <c r="V332" i="3"/>
  <c r="E333" i="3"/>
  <c r="I333" i="3"/>
  <c r="Y333" i="3"/>
  <c r="L334" i="3"/>
  <c r="T334" i="3"/>
  <c r="AB334" i="3"/>
  <c r="G335" i="3"/>
  <c r="O335" i="3"/>
  <c r="AE335" i="3"/>
  <c r="F336" i="3"/>
  <c r="R336" i="3"/>
  <c r="V336" i="3"/>
  <c r="AD336" i="3"/>
  <c r="E337" i="3"/>
  <c r="Q337" i="3"/>
  <c r="U337" i="3"/>
  <c r="H338" i="3"/>
  <c r="X338" i="3"/>
  <c r="C339" i="3"/>
  <c r="K339" i="3"/>
  <c r="S339" i="3"/>
  <c r="AA339" i="3"/>
  <c r="N340" i="3"/>
  <c r="R340" i="3"/>
  <c r="AD340" i="3"/>
  <c r="E342" i="3"/>
  <c r="M342" i="3"/>
  <c r="Q342" i="3"/>
  <c r="AC342" i="3"/>
  <c r="D343" i="3"/>
  <c r="T343" i="3"/>
  <c r="G344" i="3"/>
  <c r="W344" i="3"/>
  <c r="J345" i="3"/>
  <c r="Z345" i="3"/>
  <c r="M346" i="3"/>
  <c r="R314" i="3"/>
  <c r="F310" i="3"/>
  <c r="N306" i="3"/>
  <c r="C313" i="3"/>
  <c r="N314" i="3"/>
  <c r="AD306" i="3"/>
  <c r="J306" i="3"/>
  <c r="F306" i="3"/>
  <c r="Z306" i="3"/>
  <c r="C309" i="3"/>
  <c r="V310" i="3"/>
  <c r="J314" i="3"/>
  <c r="V314" i="3"/>
  <c r="F304" i="3"/>
  <c r="J304" i="3"/>
  <c r="N304" i="3"/>
  <c r="R304" i="3"/>
  <c r="V304" i="3"/>
  <c r="Z304" i="3"/>
  <c r="AD304" i="3"/>
  <c r="F308" i="3"/>
  <c r="J308" i="3"/>
  <c r="N308" i="3"/>
  <c r="R308" i="3"/>
  <c r="V308" i="3"/>
  <c r="Z308" i="3"/>
  <c r="AD308" i="3"/>
  <c r="C305" i="3"/>
  <c r="J310" i="3"/>
  <c r="R310" i="3"/>
  <c r="Z310" i="3"/>
  <c r="F312" i="3"/>
  <c r="J312" i="3"/>
  <c r="N312" i="3"/>
  <c r="R312" i="3"/>
  <c r="V312" i="3"/>
  <c r="Z312" i="3"/>
  <c r="AD312" i="3"/>
  <c r="E304" i="3"/>
  <c r="I304" i="3"/>
  <c r="M304" i="3"/>
  <c r="Q304" i="3"/>
  <c r="U304" i="3"/>
  <c r="Y304" i="3"/>
  <c r="AC304" i="3"/>
  <c r="F307" i="3"/>
  <c r="J307" i="3"/>
  <c r="N307" i="3"/>
  <c r="R307" i="3"/>
  <c r="V307" i="3"/>
  <c r="Z307" i="3"/>
  <c r="AD307" i="3"/>
  <c r="E308" i="3"/>
  <c r="I308" i="3"/>
  <c r="M308" i="3"/>
  <c r="Q308" i="3"/>
  <c r="U308" i="3"/>
  <c r="Y308" i="3"/>
  <c r="AC308" i="3"/>
  <c r="F311" i="3"/>
  <c r="J311" i="3"/>
  <c r="N311" i="3"/>
  <c r="R311" i="3"/>
  <c r="V311" i="3"/>
  <c r="Z311" i="3"/>
  <c r="AD311" i="3"/>
  <c r="E312" i="3"/>
  <c r="I312" i="3"/>
  <c r="M312" i="3"/>
  <c r="Q312" i="3"/>
  <c r="U312" i="3"/>
  <c r="Y312" i="3"/>
  <c r="AC312" i="3"/>
  <c r="C314" i="3"/>
  <c r="C310" i="3"/>
  <c r="C306" i="3"/>
  <c r="AE314" i="3"/>
  <c r="C204" i="71" s="1"/>
  <c r="AA314" i="3"/>
  <c r="W314" i="3"/>
  <c r="S314" i="3"/>
  <c r="O314" i="3"/>
  <c r="K314" i="3"/>
  <c r="G314" i="3"/>
  <c r="AE313" i="3"/>
  <c r="C203" i="71" s="1"/>
  <c r="AA313" i="3"/>
  <c r="W313" i="3"/>
  <c r="S313" i="3"/>
  <c r="K313" i="3"/>
  <c r="G313" i="3"/>
  <c r="AE312" i="3"/>
  <c r="C202" i="71" s="1"/>
  <c r="AA312" i="3"/>
  <c r="W312" i="3"/>
  <c r="S312" i="3"/>
  <c r="O312" i="3"/>
  <c r="K312" i="3"/>
  <c r="G312" i="3"/>
  <c r="AE310" i="3"/>
  <c r="C200" i="71" s="1"/>
  <c r="AA310" i="3"/>
  <c r="W310" i="3"/>
  <c r="S310" i="3"/>
  <c r="O310" i="3"/>
  <c r="K310" i="3"/>
  <c r="G310" i="3"/>
  <c r="AE309" i="3"/>
  <c r="C199" i="71" s="1"/>
  <c r="AA309" i="3"/>
  <c r="W309" i="3"/>
  <c r="S309" i="3"/>
  <c r="O309" i="3"/>
  <c r="G309" i="3"/>
  <c r="AE308" i="3"/>
  <c r="C198" i="71" s="1"/>
  <c r="AA308" i="3"/>
  <c r="W308" i="3"/>
  <c r="S308" i="3"/>
  <c r="O308" i="3"/>
  <c r="G308" i="3"/>
  <c r="AE306" i="3"/>
  <c r="C196" i="71" s="1"/>
  <c r="W306" i="3"/>
  <c r="S306" i="3"/>
  <c r="O306" i="3"/>
  <c r="K306" i="3"/>
  <c r="G306" i="3"/>
  <c r="AE305" i="3"/>
  <c r="C195" i="71" s="1"/>
  <c r="AA305" i="3"/>
  <c r="S305" i="3"/>
  <c r="O305" i="3"/>
  <c r="K305" i="3"/>
  <c r="AE304" i="3"/>
  <c r="C194" i="71" s="1"/>
  <c r="AA304" i="3"/>
  <c r="W304" i="3"/>
  <c r="S304" i="3"/>
  <c r="O304" i="3"/>
  <c r="K304" i="3"/>
  <c r="G304" i="3"/>
  <c r="D202" i="71" l="1"/>
  <c r="D220" i="70" s="1"/>
  <c r="C220" i="70"/>
  <c r="D197" i="71"/>
  <c r="D215" i="70" s="1"/>
  <c r="C215" i="70"/>
  <c r="D195" i="71"/>
  <c r="D213" i="70" s="1"/>
  <c r="C213" i="70"/>
  <c r="C218" i="70"/>
  <c r="D200" i="71"/>
  <c r="D218" i="70" s="1"/>
  <c r="D204" i="71"/>
  <c r="D222" i="70" s="1"/>
  <c r="C222" i="70"/>
  <c r="C211" i="70"/>
  <c r="D193" i="71"/>
  <c r="D211" i="70" s="1"/>
  <c r="C216" i="70"/>
  <c r="D198" i="71"/>
  <c r="D216" i="70" s="1"/>
  <c r="C214" i="70"/>
  <c r="D196" i="71"/>
  <c r="D214" i="70" s="1"/>
  <c r="C217" i="70"/>
  <c r="D199" i="71"/>
  <c r="D217" i="70" s="1"/>
  <c r="D203" i="71"/>
  <c r="D221" i="70" s="1"/>
  <c r="C221" i="70"/>
  <c r="D201" i="71"/>
  <c r="D219" i="70" s="1"/>
  <c r="C219" i="70"/>
  <c r="D194" i="71"/>
  <c r="D212" i="70" s="1"/>
  <c r="C212" i="70"/>
  <c r="C141" i="2"/>
  <c r="C116" i="2"/>
  <c r="C130" i="2"/>
  <c r="C122" i="2" s="1"/>
  <c r="AE437" i="3" l="1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C66" i="71" s="1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C60" i="71" s="1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C57" i="71" s="1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C56" i="71" s="1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C52" i="71" s="1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C49" i="71" s="1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C48" i="71" s="1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C27" i="71" s="1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E277" i="65" s="1"/>
  <c r="AD279" i="65"/>
  <c r="AD277" i="65" s="1"/>
  <c r="AC279" i="65"/>
  <c r="AB279" i="65"/>
  <c r="AB277" i="65" s="1"/>
  <c r="AA279" i="65"/>
  <c r="AA277" i="65" s="1"/>
  <c r="Z279" i="65"/>
  <c r="Z277" i="65" s="1"/>
  <c r="Y279" i="65"/>
  <c r="X279" i="65"/>
  <c r="X277" i="65" s="1"/>
  <c r="W279" i="65"/>
  <c r="W277" i="65" s="1"/>
  <c r="V279" i="65"/>
  <c r="V277" i="65" s="1"/>
  <c r="U279" i="65"/>
  <c r="T279" i="65"/>
  <c r="T277" i="65" s="1"/>
  <c r="S279" i="65"/>
  <c r="S277" i="65" s="1"/>
  <c r="R279" i="65"/>
  <c r="R277" i="65" s="1"/>
  <c r="Q279" i="65"/>
  <c r="P279" i="65"/>
  <c r="P277" i="65" s="1"/>
  <c r="O279" i="65"/>
  <c r="O277" i="65" s="1"/>
  <c r="N279" i="65"/>
  <c r="N277" i="65" s="1"/>
  <c r="M279" i="65"/>
  <c r="L279" i="65"/>
  <c r="L277" i="65" s="1"/>
  <c r="K279" i="65"/>
  <c r="K277" i="65" s="1"/>
  <c r="J279" i="65"/>
  <c r="J277" i="65" s="1"/>
  <c r="I279" i="65"/>
  <c r="H279" i="65"/>
  <c r="H277" i="65" s="1"/>
  <c r="G279" i="65"/>
  <c r="G277" i="65" s="1"/>
  <c r="F279" i="65"/>
  <c r="F277" i="65" s="1"/>
  <c r="E279" i="65"/>
  <c r="D279" i="65"/>
  <c r="D277" i="65" s="1"/>
  <c r="C279" i="65"/>
  <c r="C277" i="65" s="1"/>
  <c r="AC277" i="65"/>
  <c r="Y277" i="65"/>
  <c r="U277" i="65"/>
  <c r="Q277" i="65"/>
  <c r="M277" i="65"/>
  <c r="I277" i="65"/>
  <c r="E277" i="65"/>
  <c r="AE272" i="65"/>
  <c r="AE270" i="65" s="1"/>
  <c r="AE269" i="65" s="1"/>
  <c r="AD272" i="65"/>
  <c r="AD270" i="65" s="1"/>
  <c r="AD269" i="65" s="1"/>
  <c r="AC272" i="65"/>
  <c r="AB272" i="65"/>
  <c r="AB270" i="65" s="1"/>
  <c r="AB269" i="65" s="1"/>
  <c r="AA272" i="65"/>
  <c r="AA270" i="65" s="1"/>
  <c r="AA269" i="65" s="1"/>
  <c r="Z272" i="65"/>
  <c r="Z270" i="65" s="1"/>
  <c r="Y272" i="65"/>
  <c r="X272" i="65"/>
  <c r="X270" i="65" s="1"/>
  <c r="X269" i="65" s="1"/>
  <c r="W272" i="65"/>
  <c r="W270" i="65" s="1"/>
  <c r="W269" i="65" s="1"/>
  <c r="V272" i="65"/>
  <c r="V270" i="65" s="1"/>
  <c r="U272" i="65"/>
  <c r="T272" i="65"/>
  <c r="T270" i="65" s="1"/>
  <c r="T269" i="65" s="1"/>
  <c r="S272" i="65"/>
  <c r="S270" i="65" s="1"/>
  <c r="S269" i="65" s="1"/>
  <c r="R272" i="65"/>
  <c r="R270" i="65" s="1"/>
  <c r="R269" i="65" s="1"/>
  <c r="Q272" i="65"/>
  <c r="P272" i="65"/>
  <c r="P270" i="65" s="1"/>
  <c r="P269" i="65" s="1"/>
  <c r="O272" i="65"/>
  <c r="O270" i="65" s="1"/>
  <c r="O269" i="65" s="1"/>
  <c r="N272" i="65"/>
  <c r="N270" i="65" s="1"/>
  <c r="N269" i="65" s="1"/>
  <c r="M272" i="65"/>
  <c r="L272" i="65"/>
  <c r="L270" i="65" s="1"/>
  <c r="L269" i="65" s="1"/>
  <c r="K272" i="65"/>
  <c r="K270" i="65" s="1"/>
  <c r="K269" i="65" s="1"/>
  <c r="J272" i="65"/>
  <c r="J270" i="65" s="1"/>
  <c r="I272" i="65"/>
  <c r="H272" i="65"/>
  <c r="H270" i="65" s="1"/>
  <c r="H269" i="65" s="1"/>
  <c r="G272" i="65"/>
  <c r="G270" i="65" s="1"/>
  <c r="G269" i="65" s="1"/>
  <c r="F272" i="65"/>
  <c r="F270" i="65" s="1"/>
  <c r="E272" i="65"/>
  <c r="D272" i="65"/>
  <c r="D270" i="65" s="1"/>
  <c r="D269" i="65" s="1"/>
  <c r="C272" i="65"/>
  <c r="C270" i="65" s="1"/>
  <c r="C269" i="65" s="1"/>
  <c r="AC270" i="65"/>
  <c r="AC269" i="65" s="1"/>
  <c r="Y270" i="65"/>
  <c r="Y269" i="65" s="1"/>
  <c r="U270" i="65"/>
  <c r="U269" i="65" s="1"/>
  <c r="Q270" i="65"/>
  <c r="Q269" i="65" s="1"/>
  <c r="M270" i="65"/>
  <c r="M269" i="65" s="1"/>
  <c r="I270" i="65"/>
  <c r="I269" i="65" s="1"/>
  <c r="E270" i="65"/>
  <c r="E269" i="65" s="1"/>
  <c r="Z269" i="65"/>
  <c r="V269" i="65"/>
  <c r="J269" i="65"/>
  <c r="F269" i="65"/>
  <c r="AE260" i="65"/>
  <c r="AE258" i="65" s="1"/>
  <c r="AD260" i="65"/>
  <c r="AC260" i="65"/>
  <c r="AC258" i="65" s="1"/>
  <c r="AB260" i="65"/>
  <c r="AB258" i="65" s="1"/>
  <c r="AA260" i="65"/>
  <c r="AA258" i="65" s="1"/>
  <c r="Z260" i="65"/>
  <c r="Y260" i="65"/>
  <c r="Y258" i="65" s="1"/>
  <c r="Y257" i="65" s="1"/>
  <c r="X260" i="65"/>
  <c r="X258" i="65" s="1"/>
  <c r="X257" i="65" s="1"/>
  <c r="W260" i="65"/>
  <c r="W258" i="65" s="1"/>
  <c r="V260" i="65"/>
  <c r="U260" i="65"/>
  <c r="U258" i="65" s="1"/>
  <c r="U257" i="65" s="1"/>
  <c r="T260" i="65"/>
  <c r="T258" i="65" s="1"/>
  <c r="S260" i="65"/>
  <c r="S258" i="65" s="1"/>
  <c r="R260" i="65"/>
  <c r="Q260" i="65"/>
  <c r="Q258" i="65" s="1"/>
  <c r="Q257" i="65" s="1"/>
  <c r="P260" i="65"/>
  <c r="P258" i="65" s="1"/>
  <c r="P257" i="65" s="1"/>
  <c r="O260" i="65"/>
  <c r="O258" i="65" s="1"/>
  <c r="N260" i="65"/>
  <c r="M260" i="65"/>
  <c r="M258" i="65" s="1"/>
  <c r="L260" i="65"/>
  <c r="L258" i="65" s="1"/>
  <c r="K260" i="65"/>
  <c r="K258" i="65" s="1"/>
  <c r="J260" i="65"/>
  <c r="I260" i="65"/>
  <c r="I258" i="65" s="1"/>
  <c r="H260" i="65"/>
  <c r="H258" i="65" s="1"/>
  <c r="H257" i="65" s="1"/>
  <c r="G260" i="65"/>
  <c r="G258" i="65" s="1"/>
  <c r="F260" i="65"/>
  <c r="E260" i="65"/>
  <c r="E258" i="65" s="1"/>
  <c r="E257" i="65" s="1"/>
  <c r="D260" i="65"/>
  <c r="D258" i="65" s="1"/>
  <c r="C260" i="65"/>
  <c r="C258" i="65" s="1"/>
  <c r="AD258" i="65"/>
  <c r="Z258" i="65"/>
  <c r="Z257" i="65" s="1"/>
  <c r="V258" i="65"/>
  <c r="R258" i="65"/>
  <c r="N258" i="65"/>
  <c r="J258" i="65"/>
  <c r="J257" i="65" s="1"/>
  <c r="F258" i="65"/>
  <c r="AC257" i="65"/>
  <c r="M257" i="65"/>
  <c r="I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A244" i="65"/>
  <c r="AA240" i="65" s="1"/>
  <c r="Z244" i="65"/>
  <c r="Z240" i="65" s="1"/>
  <c r="Y244" i="65"/>
  <c r="Y240" i="65" s="1"/>
  <c r="X244" i="65"/>
  <c r="W244" i="65"/>
  <c r="W240" i="65" s="1"/>
  <c r="V244" i="65"/>
  <c r="U244" i="65"/>
  <c r="U240" i="65" s="1"/>
  <c r="T244" i="65"/>
  <c r="S244" i="65"/>
  <c r="S240" i="65" s="1"/>
  <c r="R244" i="65"/>
  <c r="R240" i="65" s="1"/>
  <c r="Q244" i="65"/>
  <c r="Q240" i="65" s="1"/>
  <c r="P244" i="65"/>
  <c r="P240" i="65" s="1"/>
  <c r="O244" i="65"/>
  <c r="O240" i="65" s="1"/>
  <c r="N244" i="65"/>
  <c r="M244" i="65"/>
  <c r="M240" i="65" s="1"/>
  <c r="L244" i="65"/>
  <c r="K244" i="65"/>
  <c r="K240" i="65" s="1"/>
  <c r="J244" i="65"/>
  <c r="J240" i="65" s="1"/>
  <c r="I244" i="65"/>
  <c r="I240" i="65" s="1"/>
  <c r="H244" i="65"/>
  <c r="H240" i="65" s="1"/>
  <c r="G244" i="65"/>
  <c r="G240" i="65" s="1"/>
  <c r="F244" i="65"/>
  <c r="E244" i="65"/>
  <c r="E240" i="65" s="1"/>
  <c r="D244" i="65"/>
  <c r="C244" i="65"/>
  <c r="C240" i="65" s="1"/>
  <c r="AD240" i="65"/>
  <c r="AB240" i="65"/>
  <c r="X240" i="65"/>
  <c r="V240" i="65"/>
  <c r="V216" i="65" s="1"/>
  <c r="T240" i="65"/>
  <c r="N240" i="65"/>
  <c r="L240" i="65"/>
  <c r="F240" i="65"/>
  <c r="D240" i="65"/>
  <c r="AE237" i="65"/>
  <c r="AE230" i="65" s="1"/>
  <c r="AD237" i="65"/>
  <c r="AC237" i="65"/>
  <c r="AC230" i="65" s="1"/>
  <c r="AB237" i="65"/>
  <c r="AB230" i="65" s="1"/>
  <c r="AA237" i="65"/>
  <c r="AA230" i="65" s="1"/>
  <c r="Z237" i="65"/>
  <c r="Y237" i="65"/>
  <c r="Y230" i="65" s="1"/>
  <c r="X237" i="65"/>
  <c r="X230" i="65" s="1"/>
  <c r="W237" i="65"/>
  <c r="W230" i="65" s="1"/>
  <c r="V237" i="65"/>
  <c r="U237" i="65"/>
  <c r="U230" i="65" s="1"/>
  <c r="T237" i="65"/>
  <c r="T230" i="65" s="1"/>
  <c r="S237" i="65"/>
  <c r="S230" i="65" s="1"/>
  <c r="R237" i="65"/>
  <c r="Q237" i="65"/>
  <c r="Q230" i="65" s="1"/>
  <c r="P237" i="65"/>
  <c r="P230" i="65" s="1"/>
  <c r="O237" i="65"/>
  <c r="O230" i="65" s="1"/>
  <c r="N237" i="65"/>
  <c r="M237" i="65"/>
  <c r="M230" i="65" s="1"/>
  <c r="L237" i="65"/>
  <c r="L230" i="65" s="1"/>
  <c r="K237" i="65"/>
  <c r="K230" i="65" s="1"/>
  <c r="J237" i="65"/>
  <c r="I237" i="65"/>
  <c r="I230" i="65" s="1"/>
  <c r="H237" i="65"/>
  <c r="H230" i="65" s="1"/>
  <c r="G237" i="65"/>
  <c r="G230" i="65" s="1"/>
  <c r="F237" i="65"/>
  <c r="E237" i="65"/>
  <c r="E230" i="65" s="1"/>
  <c r="D237" i="65"/>
  <c r="D230" i="65" s="1"/>
  <c r="C237" i="65"/>
  <c r="C230" i="65" s="1"/>
  <c r="AD230" i="65"/>
  <c r="Z230" i="65"/>
  <c r="Z216" i="65" s="1"/>
  <c r="V230" i="65"/>
  <c r="R230" i="65"/>
  <c r="N230" i="65"/>
  <c r="J230" i="65"/>
  <c r="J216" i="65" s="1"/>
  <c r="F230" i="65"/>
  <c r="AE226" i="65"/>
  <c r="AD226" i="65"/>
  <c r="AC226" i="65"/>
  <c r="AB226" i="65"/>
  <c r="AA226" i="65"/>
  <c r="Z226" i="65"/>
  <c r="Y226" i="65"/>
  <c r="X226" i="65"/>
  <c r="W226" i="65"/>
  <c r="V226" i="65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E226" i="65"/>
  <c r="D226" i="65"/>
  <c r="C226" i="65"/>
  <c r="AE219" i="65"/>
  <c r="AD219" i="65"/>
  <c r="AD217" i="65" s="1"/>
  <c r="AC219" i="65"/>
  <c r="AB219" i="65"/>
  <c r="AB217" i="65" s="1"/>
  <c r="AA219" i="65"/>
  <c r="Z219" i="65"/>
  <c r="Z217" i="65" s="1"/>
  <c r="Y219" i="65"/>
  <c r="Y217" i="65" s="1"/>
  <c r="X219" i="65"/>
  <c r="X217" i="65" s="1"/>
  <c r="W219" i="65"/>
  <c r="V219" i="65"/>
  <c r="V217" i="65" s="1"/>
  <c r="U219" i="65"/>
  <c r="T219" i="65"/>
  <c r="T217" i="65" s="1"/>
  <c r="S219" i="65"/>
  <c r="R219" i="65"/>
  <c r="R217" i="65" s="1"/>
  <c r="Q219" i="65"/>
  <c r="Q217" i="65" s="1"/>
  <c r="P219" i="65"/>
  <c r="P217" i="65" s="1"/>
  <c r="O219" i="65"/>
  <c r="N219" i="65"/>
  <c r="N217" i="65" s="1"/>
  <c r="M219" i="65"/>
  <c r="L219" i="65"/>
  <c r="L217" i="65" s="1"/>
  <c r="K219" i="65"/>
  <c r="J219" i="65"/>
  <c r="J217" i="65" s="1"/>
  <c r="I219" i="65"/>
  <c r="I217" i="65" s="1"/>
  <c r="H219" i="65"/>
  <c r="H217" i="65" s="1"/>
  <c r="G219" i="65"/>
  <c r="G217" i="65" s="1"/>
  <c r="G216" i="65" s="1"/>
  <c r="F219" i="65"/>
  <c r="F217" i="65" s="1"/>
  <c r="E219" i="65"/>
  <c r="D219" i="65"/>
  <c r="D217" i="65" s="1"/>
  <c r="C219" i="65"/>
  <c r="AE217" i="65"/>
  <c r="AC217" i="65"/>
  <c r="AA217" i="65"/>
  <c r="W217" i="65"/>
  <c r="U217" i="65"/>
  <c r="S217" i="65"/>
  <c r="O217" i="65"/>
  <c r="M217" i="65"/>
  <c r="K217" i="65"/>
  <c r="E217" i="65"/>
  <c r="C217" i="65"/>
  <c r="F216" i="65"/>
  <c r="AE213" i="65"/>
  <c r="AE206" i="65" s="1"/>
  <c r="AD213" i="65"/>
  <c r="AC213" i="65"/>
  <c r="AC206" i="65" s="1"/>
  <c r="AB213" i="65"/>
  <c r="AB206" i="65" s="1"/>
  <c r="AA213" i="65"/>
  <c r="AA206" i="65" s="1"/>
  <c r="Z213" i="65"/>
  <c r="Y213" i="65"/>
  <c r="Y206" i="65" s="1"/>
  <c r="X213" i="65"/>
  <c r="X206" i="65" s="1"/>
  <c r="W213" i="65"/>
  <c r="W206" i="65" s="1"/>
  <c r="V213" i="65"/>
  <c r="U213" i="65"/>
  <c r="U206" i="65" s="1"/>
  <c r="T213" i="65"/>
  <c r="T206" i="65" s="1"/>
  <c r="S213" i="65"/>
  <c r="S206" i="65" s="1"/>
  <c r="R213" i="65"/>
  <c r="Q213" i="65"/>
  <c r="Q206" i="65" s="1"/>
  <c r="P213" i="65"/>
  <c r="P206" i="65" s="1"/>
  <c r="O213" i="65"/>
  <c r="O206" i="65" s="1"/>
  <c r="N213" i="65"/>
  <c r="M213" i="65"/>
  <c r="M206" i="65" s="1"/>
  <c r="L213" i="65"/>
  <c r="L206" i="65" s="1"/>
  <c r="K213" i="65"/>
  <c r="K206" i="65" s="1"/>
  <c r="J213" i="65"/>
  <c r="I213" i="65"/>
  <c r="I206" i="65" s="1"/>
  <c r="H213" i="65"/>
  <c r="H206" i="65" s="1"/>
  <c r="G213" i="65"/>
  <c r="G206" i="65" s="1"/>
  <c r="F213" i="65"/>
  <c r="E213" i="65"/>
  <c r="E206" i="65" s="1"/>
  <c r="D213" i="65"/>
  <c r="D206" i="65" s="1"/>
  <c r="C213" i="65"/>
  <c r="C206" i="65" s="1"/>
  <c r="AD206" i="65"/>
  <c r="Z206" i="65"/>
  <c r="V206" i="65"/>
  <c r="R206" i="65"/>
  <c r="N206" i="65"/>
  <c r="J206" i="65"/>
  <c r="F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D195" i="65"/>
  <c r="AD193" i="65" s="1"/>
  <c r="AC195" i="65"/>
  <c r="AB195" i="65"/>
  <c r="AB193" i="65" s="1"/>
  <c r="AA195" i="65"/>
  <c r="Z195" i="65"/>
  <c r="Z193" i="65" s="1"/>
  <c r="Y195" i="65"/>
  <c r="Y193" i="65" s="1"/>
  <c r="X195" i="65"/>
  <c r="X193" i="65" s="1"/>
  <c r="W195" i="65"/>
  <c r="V195" i="65"/>
  <c r="V193" i="65" s="1"/>
  <c r="V192" i="65" s="1"/>
  <c r="U195" i="65"/>
  <c r="T195" i="65"/>
  <c r="T193" i="65" s="1"/>
  <c r="S195" i="65"/>
  <c r="R195" i="65"/>
  <c r="R193" i="65" s="1"/>
  <c r="Q195" i="65"/>
  <c r="Q193" i="65" s="1"/>
  <c r="P195" i="65"/>
  <c r="P193" i="65" s="1"/>
  <c r="O195" i="65"/>
  <c r="N195" i="65"/>
  <c r="N193" i="65" s="1"/>
  <c r="N192" i="65" s="1"/>
  <c r="M195" i="65"/>
  <c r="L195" i="65"/>
  <c r="L193" i="65" s="1"/>
  <c r="K195" i="65"/>
  <c r="J195" i="65"/>
  <c r="J193" i="65" s="1"/>
  <c r="I195" i="65"/>
  <c r="I193" i="65" s="1"/>
  <c r="H195" i="65"/>
  <c r="H193" i="65" s="1"/>
  <c r="G195" i="65"/>
  <c r="F195" i="65"/>
  <c r="F193" i="65" s="1"/>
  <c r="F192" i="65" s="1"/>
  <c r="E195" i="65"/>
  <c r="D195" i="65"/>
  <c r="D193" i="65" s="1"/>
  <c r="C195" i="65"/>
  <c r="AE193" i="65"/>
  <c r="AC193" i="65"/>
  <c r="AC192" i="65" s="1"/>
  <c r="AA193" i="65"/>
  <c r="AA192" i="65" s="1"/>
  <c r="W193" i="65"/>
  <c r="U193" i="65"/>
  <c r="U192" i="65" s="1"/>
  <c r="S193" i="65"/>
  <c r="S192" i="65" s="1"/>
  <c r="O193" i="65"/>
  <c r="M193" i="65"/>
  <c r="M192" i="65" s="1"/>
  <c r="K193" i="65"/>
  <c r="K192" i="65" s="1"/>
  <c r="G193" i="65"/>
  <c r="E193" i="65"/>
  <c r="E192" i="65" s="1"/>
  <c r="C193" i="65"/>
  <c r="C192" i="65" s="1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 s="1"/>
  <c r="AC178" i="65" s="1"/>
  <c r="AB178" i="65" s="1"/>
  <c r="AA178" i="65" s="1"/>
  <c r="Z178" i="65" s="1"/>
  <c r="Y178" i="65" s="1"/>
  <c r="X178" i="65" s="1"/>
  <c r="W178" i="65" s="1"/>
  <c r="V178" i="65" s="1"/>
  <c r="U178" i="65" s="1"/>
  <c r="T178" i="65" s="1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/>
  <c r="AB174" i="65" s="1"/>
  <c r="AA174" i="65" s="1"/>
  <c r="Z174" i="65" s="1"/>
  <c r="Y174" i="65"/>
  <c r="X174" i="65" s="1"/>
  <c r="W174" i="65" s="1"/>
  <c r="V174" i="65" s="1"/>
  <c r="U174" i="65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 s="1"/>
  <c r="D174" i="65" s="1"/>
  <c r="C174" i="65" s="1"/>
  <c r="AE173" i="65"/>
  <c r="AD173" i="65"/>
  <c r="AC173" i="65" s="1"/>
  <c r="AB173" i="65" s="1"/>
  <c r="AA173" i="65" s="1"/>
  <c r="Z173" i="65"/>
  <c r="Y173" i="65" s="1"/>
  <c r="X173" i="65" s="1"/>
  <c r="W173" i="65" s="1"/>
  <c r="V173" i="65" s="1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/>
  <c r="V161" i="65" s="1"/>
  <c r="U161" i="65" s="1"/>
  <c r="T161" i="65" s="1"/>
  <c r="S161" i="65" s="1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 s="1"/>
  <c r="AE160" i="65"/>
  <c r="AD160" i="65"/>
  <c r="AC160" i="65" s="1"/>
  <c r="AB160" i="65" s="1"/>
  <c r="AA160" i="65" s="1"/>
  <c r="Z160" i="65" s="1"/>
  <c r="Y160" i="65" s="1"/>
  <c r="X160" i="65" s="1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D52" i="71" l="1"/>
  <c r="D119" i="70" s="1"/>
  <c r="C119" i="70"/>
  <c r="C102" i="70"/>
  <c r="D27" i="71"/>
  <c r="D102" i="70" s="1"/>
  <c r="D56" i="71"/>
  <c r="D123" i="70" s="1"/>
  <c r="C123" i="70"/>
  <c r="C132" i="70"/>
  <c r="D66" i="71"/>
  <c r="D132" i="70" s="1"/>
  <c r="D48" i="71"/>
  <c r="D115" i="70" s="1"/>
  <c r="C115" i="70"/>
  <c r="D57" i="71"/>
  <c r="D124" i="70" s="1"/>
  <c r="C124" i="70"/>
  <c r="D49" i="71"/>
  <c r="D116" i="70" s="1"/>
  <c r="C116" i="70"/>
  <c r="C127" i="70"/>
  <c r="D60" i="71"/>
  <c r="D127" i="70" s="1"/>
  <c r="P192" i="65"/>
  <c r="H192" i="65"/>
  <c r="T192" i="65"/>
  <c r="AB192" i="65"/>
  <c r="T216" i="65"/>
  <c r="M216" i="65"/>
  <c r="AC216" i="65"/>
  <c r="G192" i="65"/>
  <c r="G191" i="65" s="1"/>
  <c r="O192" i="65"/>
  <c r="W192" i="65"/>
  <c r="AE192" i="65"/>
  <c r="J192" i="65"/>
  <c r="J191" i="65" s="1"/>
  <c r="R192" i="65"/>
  <c r="Z192" i="65"/>
  <c r="AD192" i="65"/>
  <c r="O216" i="65"/>
  <c r="O191" i="65" s="1"/>
  <c r="W216" i="65"/>
  <c r="AE216" i="65"/>
  <c r="N216" i="65"/>
  <c r="R216" i="65"/>
  <c r="R191" i="65" s="1"/>
  <c r="AD216" i="65"/>
  <c r="D192" i="65"/>
  <c r="L192" i="65"/>
  <c r="X192" i="65"/>
  <c r="D216" i="65"/>
  <c r="AB216" i="65"/>
  <c r="E216" i="65"/>
  <c r="U216" i="65"/>
  <c r="U191" i="65" s="1"/>
  <c r="G257" i="65"/>
  <c r="O257" i="65"/>
  <c r="W257" i="65"/>
  <c r="AE257" i="65"/>
  <c r="AE191" i="65" s="1"/>
  <c r="L216" i="65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C6" i="71" s="1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C12" i="71" s="1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C16" i="71" s="1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C20" i="71" s="1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C22" i="71" s="1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C25" i="71" s="1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C32" i="71" s="1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C9" i="71" s="1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C13" i="71" s="1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C17" i="71" s="1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C21" i="71" s="1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C26" i="71" s="1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C30" i="71" s="1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C35" i="71" s="1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C40" i="71" s="1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C4" i="71" s="1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C7" i="71" s="1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C10" i="71" s="1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C14" i="71" s="1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C18" i="71" s="1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C28" i="71" s="1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C33" i="71" s="1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C36" i="71" s="1"/>
  <c r="F59" i="3"/>
  <c r="J59" i="3"/>
  <c r="N59" i="3"/>
  <c r="R59" i="3"/>
  <c r="V59" i="3"/>
  <c r="Z59" i="3"/>
  <c r="AE59" i="3"/>
  <c r="C37" i="71" s="1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AD13" i="67" s="1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C5" i="71" s="1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C8" i="71" s="1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C11" i="71" s="1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C15" i="71" s="1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C19" i="71" s="1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C29" i="71" s="1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C31" i="71" s="1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C34" i="71" s="1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C41" i="71" s="1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C44" i="71" s="1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C50" i="71" s="1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C61" i="71" s="1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C39" i="71" s="1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C46" i="71" s="1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C54" i="71" s="1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C63" i="71" s="1"/>
  <c r="J99" i="3"/>
  <c r="R99" i="3"/>
  <c r="Z99" i="3"/>
  <c r="Y72" i="3"/>
  <c r="AE72" i="3"/>
  <c r="C43" i="71" s="1"/>
  <c r="G73" i="3"/>
  <c r="L73" i="3"/>
  <c r="R73" i="3"/>
  <c r="W73" i="3"/>
  <c r="AB73" i="3"/>
  <c r="E74" i="3"/>
  <c r="J74" i="3"/>
  <c r="O74" i="3"/>
  <c r="U74" i="3"/>
  <c r="Z74" i="3"/>
  <c r="AE74" i="3"/>
  <c r="C45" i="71" s="1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C51" i="71" s="1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C38" i="71" s="1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47" i="71" s="1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C59" i="71" s="1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C55" i="71" s="1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C64" i="71" s="1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C42" i="71" s="1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C53" i="71" s="1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C58" i="71" s="1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C62" i="71" s="1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F53" i="65" s="1"/>
  <c r="F461" i="65" s="1"/>
  <c r="J56" i="65"/>
  <c r="N56" i="65"/>
  <c r="N53" i="65" s="1"/>
  <c r="N461" i="65" s="1"/>
  <c r="R56" i="65"/>
  <c r="R53" i="65" s="1"/>
  <c r="R461" i="65" s="1"/>
  <c r="V56" i="65"/>
  <c r="V53" i="65" s="1"/>
  <c r="V461" i="65" s="1"/>
  <c r="Z56" i="65"/>
  <c r="AD56" i="65"/>
  <c r="AD53" i="65" s="1"/>
  <c r="AD461" i="65" s="1"/>
  <c r="C62" i="65"/>
  <c r="C60" i="65" s="1"/>
  <c r="C462" i="65" s="1"/>
  <c r="J62" i="65"/>
  <c r="J60" i="65" s="1"/>
  <c r="J462" i="65" s="1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M36" i="65"/>
  <c r="M35" i="65" s="1"/>
  <c r="Q36" i="65"/>
  <c r="U36" i="65"/>
  <c r="Y36" i="65"/>
  <c r="AC36" i="65"/>
  <c r="AC35" i="65" s="1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J53" i="65"/>
  <c r="J461" i="65" s="1"/>
  <c r="Z53" i="65"/>
  <c r="Z461" i="65" s="1"/>
  <c r="C56" i="65"/>
  <c r="C53" i="65" s="1"/>
  <c r="C461" i="65" s="1"/>
  <c r="G56" i="65"/>
  <c r="G53" i="65" s="1"/>
  <c r="G461" i="65" s="1"/>
  <c r="K56" i="65"/>
  <c r="O56" i="65"/>
  <c r="S56" i="65"/>
  <c r="S53" i="65" s="1"/>
  <c r="S461" i="65" s="1"/>
  <c r="W56" i="65"/>
  <c r="W53" i="65" s="1"/>
  <c r="W461" i="65" s="1"/>
  <c r="AA56" i="65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K53" i="65"/>
  <c r="K461" i="65" s="1"/>
  <c r="O53" i="65"/>
  <c r="O461" i="65" s="1"/>
  <c r="AA53" i="65"/>
  <c r="AA461" i="65" s="1"/>
  <c r="AE53" i="65"/>
  <c r="AE461" i="65" s="1"/>
  <c r="D56" i="65"/>
  <c r="H56" i="65"/>
  <c r="H53" i="65" s="1"/>
  <c r="H461" i="65" s="1"/>
  <c r="L56" i="65"/>
  <c r="P56" i="65"/>
  <c r="T56" i="65"/>
  <c r="X56" i="65"/>
  <c r="X53" i="65" s="1"/>
  <c r="X461" i="65" s="1"/>
  <c r="AB56" i="65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M9" i="65"/>
  <c r="Q9" i="65"/>
  <c r="Q8" i="65" s="1"/>
  <c r="U9" i="65"/>
  <c r="U8" i="65" s="1"/>
  <c r="Y9" i="65"/>
  <c r="AC9" i="65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V32" i="65"/>
  <c r="Z32" i="65"/>
  <c r="AD32" i="65"/>
  <c r="C36" i="65"/>
  <c r="G36" i="65"/>
  <c r="G35" i="65" s="1"/>
  <c r="K36" i="65"/>
  <c r="K35" i="65" s="1"/>
  <c r="O36" i="65"/>
  <c r="S36" i="65"/>
  <c r="W36" i="65"/>
  <c r="W35" i="65" s="1"/>
  <c r="AA36" i="65"/>
  <c r="AA35" i="65" s="1"/>
  <c r="AE36" i="65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L53" i="65"/>
  <c r="L461" i="65" s="1"/>
  <c r="P53" i="65"/>
  <c r="P461" i="65" s="1"/>
  <c r="T53" i="65"/>
  <c r="T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H81" i="65" s="1"/>
  <c r="M84" i="65"/>
  <c r="M81" i="65" s="1"/>
  <c r="R84" i="65"/>
  <c r="X84" i="65"/>
  <c r="AC84" i="65"/>
  <c r="AC81" i="65" s="1"/>
  <c r="G94" i="65"/>
  <c r="G91" i="65" s="1"/>
  <c r="O94" i="65"/>
  <c r="W94" i="65"/>
  <c r="AE94" i="65"/>
  <c r="AE91" i="65" s="1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W60" i="65" s="1"/>
  <c r="W462" i="65" s="1"/>
  <c r="AA62" i="65"/>
  <c r="AA60" i="65" s="1"/>
  <c r="AA462" i="65" s="1"/>
  <c r="AE62" i="65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N81" i="65" s="1"/>
  <c r="T84" i="65"/>
  <c r="T81" i="65" s="1"/>
  <c r="Y84" i="65"/>
  <c r="Y81" i="65" s="1"/>
  <c r="AD84" i="65"/>
  <c r="AD81" i="65" s="1"/>
  <c r="I94" i="65"/>
  <c r="I91" i="65" s="1"/>
  <c r="Q94" i="65"/>
  <c r="Q91" i="65" s="1"/>
  <c r="Y94" i="65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S91" i="65" s="1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AE60" i="65"/>
  <c r="AE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R70" i="65"/>
  <c r="X70" i="65"/>
  <c r="X69" i="65" s="1"/>
  <c r="X68" i="65" s="1"/>
  <c r="AC70" i="65"/>
  <c r="AC69" i="65" s="1"/>
  <c r="AC68" i="65" s="1"/>
  <c r="G75" i="65"/>
  <c r="L75" i="65"/>
  <c r="Q75" i="65"/>
  <c r="W75" i="65"/>
  <c r="AB75" i="65"/>
  <c r="X81" i="65"/>
  <c r="F84" i="65"/>
  <c r="L84" i="65"/>
  <c r="L81" i="65" s="1"/>
  <c r="Q84" i="65"/>
  <c r="Q81" i="65" s="1"/>
  <c r="V84" i="65"/>
  <c r="AB84" i="65"/>
  <c r="AB81" i="65" s="1"/>
  <c r="E94" i="65"/>
  <c r="E91" i="65" s="1"/>
  <c r="M94" i="65"/>
  <c r="M91" i="65" s="1"/>
  <c r="U94" i="65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U91" i="65"/>
  <c r="Y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C69" i="65" s="1"/>
  <c r="C68" i="65" s="1"/>
  <c r="G70" i="65"/>
  <c r="G69" i="65" s="1"/>
  <c r="G68" i="65" s="1"/>
  <c r="K70" i="65"/>
  <c r="K69" i="65" s="1"/>
  <c r="K68" i="65" s="1"/>
  <c r="O70" i="65"/>
  <c r="O69" i="65" s="1"/>
  <c r="O68" i="65" s="1"/>
  <c r="S70" i="65"/>
  <c r="W70" i="65"/>
  <c r="AA70" i="65"/>
  <c r="AE70" i="65"/>
  <c r="F75" i="65"/>
  <c r="J75" i="65"/>
  <c r="N75" i="65"/>
  <c r="R75" i="65"/>
  <c r="V75" i="65"/>
  <c r="Z75" i="65"/>
  <c r="AD75" i="65"/>
  <c r="F81" i="65"/>
  <c r="R81" i="65"/>
  <c r="V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K91" i="65"/>
  <c r="O91" i="65"/>
  <c r="W91" i="65"/>
  <c r="AA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AC130" i="65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S479" i="65"/>
  <c r="S122" i="65"/>
  <c r="W479" i="65"/>
  <c r="W122" i="65"/>
  <c r="AA479" i="65"/>
  <c r="AA122" i="65"/>
  <c r="AE479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N544" i="65"/>
  <c r="N618" i="65" s="1"/>
  <c r="R544" i="65"/>
  <c r="R618" i="65" s="1"/>
  <c r="V544" i="65"/>
  <c r="V618" i="65" s="1"/>
  <c r="Z544" i="65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AC191" i="65" s="1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V563" i="65"/>
  <c r="G393" i="65"/>
  <c r="G564" i="65" s="1"/>
  <c r="AE393" i="65"/>
  <c r="Q566" i="65"/>
  <c r="W401" i="65"/>
  <c r="W567" i="65" s="1"/>
  <c r="U569" i="65"/>
  <c r="AA409" i="65"/>
  <c r="AA570" i="65" s="1"/>
  <c r="E479" i="65"/>
  <c r="E122" i="65"/>
  <c r="I479" i="65"/>
  <c r="I122" i="65"/>
  <c r="M479" i="65"/>
  <c r="M122" i="65"/>
  <c r="Q479" i="65"/>
  <c r="Q122" i="65"/>
  <c r="U479" i="65"/>
  <c r="Y479" i="65"/>
  <c r="AC479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149" i="65"/>
  <c r="Q498" i="65"/>
  <c r="Q149" i="65"/>
  <c r="U498" i="65"/>
  <c r="U149" i="65"/>
  <c r="Y498" i="65"/>
  <c r="Y497" i="65" s="1"/>
  <c r="Y608" i="65" s="1"/>
  <c r="Y149" i="65"/>
  <c r="AC498" i="65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291" i="65"/>
  <c r="J550" i="65"/>
  <c r="J549" i="65" s="1"/>
  <c r="J620" i="65" s="1"/>
  <c r="J291" i="65"/>
  <c r="N550" i="65"/>
  <c r="N549" i="65" s="1"/>
  <c r="N291" i="65"/>
  <c r="R550" i="65"/>
  <c r="R549" i="65" s="1"/>
  <c r="R620" i="65" s="1"/>
  <c r="R291" i="65"/>
  <c r="V550" i="65"/>
  <c r="V549" i="65" s="1"/>
  <c r="V620" i="65" s="1"/>
  <c r="V291" i="65"/>
  <c r="Z550" i="65"/>
  <c r="Z549" i="65" s="1"/>
  <c r="Z620" i="65" s="1"/>
  <c r="Z291" i="65"/>
  <c r="AD550" i="65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AE409" i="65"/>
  <c r="AE570" i="65" s="1"/>
  <c r="Q572" i="65"/>
  <c r="G417" i="65"/>
  <c r="G573" i="65" s="1"/>
  <c r="W417" i="65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L560" i="65"/>
  <c r="Q560" i="65"/>
  <c r="V560" i="65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W409" i="65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L579" i="65" s="1"/>
  <c r="L636" i="65" s="1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K563" i="65"/>
  <c r="O563" i="65"/>
  <c r="S563" i="65"/>
  <c r="W563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O569" i="65"/>
  <c r="S569" i="65"/>
  <c r="W569" i="65"/>
  <c r="AA569" i="65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P579" i="65" s="1"/>
  <c r="P636" i="65" s="1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M431" i="65"/>
  <c r="M579" i="65" s="1"/>
  <c r="M636" i="65" s="1"/>
  <c r="Q431" i="65"/>
  <c r="Q579" i="65" s="1"/>
  <c r="Q636" i="65" s="1"/>
  <c r="U431" i="65"/>
  <c r="U579" i="65" s="1"/>
  <c r="U636" i="65" s="1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M578" i="65"/>
  <c r="Q578" i="65"/>
  <c r="Q425" i="65"/>
  <c r="U578" i="65"/>
  <c r="U425" i="65"/>
  <c r="Y578" i="65"/>
  <c r="Y425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C257" i="65"/>
  <c r="K257" i="65"/>
  <c r="S257" i="65"/>
  <c r="AA257" i="65"/>
  <c r="E191" i="65"/>
  <c r="R257" i="65"/>
  <c r="W191" i="65"/>
  <c r="Z191" i="65"/>
  <c r="I216" i="65"/>
  <c r="Q216" i="65"/>
  <c r="Y216" i="65"/>
  <c r="D257" i="65"/>
  <c r="D191" i="65" s="1"/>
  <c r="L257" i="65"/>
  <c r="T257" i="65"/>
  <c r="T191" i="65" s="1"/>
  <c r="AB257" i="65"/>
  <c r="I192" i="65"/>
  <c r="Q192" i="65"/>
  <c r="Q191" i="65" s="1"/>
  <c r="Y192" i="65"/>
  <c r="C216" i="65"/>
  <c r="K216" i="65"/>
  <c r="S216" i="65"/>
  <c r="AA216" i="65"/>
  <c r="H216" i="65"/>
  <c r="P216" i="65"/>
  <c r="P191" i="65" s="1"/>
  <c r="X216" i="65"/>
  <c r="F257" i="65"/>
  <c r="F191" i="65" s="1"/>
  <c r="N257" i="65"/>
  <c r="V257" i="65"/>
  <c r="V191" i="65" s="1"/>
  <c r="AD257" i="65"/>
  <c r="D425" i="65"/>
  <c r="L425" i="65"/>
  <c r="P425" i="65"/>
  <c r="T425" i="65"/>
  <c r="AB425" i="65"/>
  <c r="J425" i="65"/>
  <c r="Z425" i="65"/>
  <c r="R524" i="65"/>
  <c r="V524" i="65"/>
  <c r="H109" i="44"/>
  <c r="X109" i="44"/>
  <c r="E110" i="44"/>
  <c r="I110" i="44"/>
  <c r="M110" i="44"/>
  <c r="Q110" i="44"/>
  <c r="T110" i="44"/>
  <c r="U110" i="44"/>
  <c r="Y110" i="44"/>
  <c r="AB110" i="44"/>
  <c r="AC110" i="44"/>
  <c r="U89" i="44"/>
  <c r="I90" i="44"/>
  <c r="AA69" i="44"/>
  <c r="G70" i="44"/>
  <c r="O70" i="44"/>
  <c r="W70" i="44"/>
  <c r="AE70" i="44"/>
  <c r="W29" i="44"/>
  <c r="E30" i="44"/>
  <c r="G30" i="44"/>
  <c r="L30" i="44"/>
  <c r="P30" i="44"/>
  <c r="U30" i="44"/>
  <c r="Y30" i="44"/>
  <c r="AA30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E110" i="44" s="1"/>
  <c r="AD661" i="41"/>
  <c r="AD110" i="44" s="1"/>
  <c r="AC661" i="41"/>
  <c r="AB661" i="41"/>
  <c r="AA661" i="41"/>
  <c r="AA110" i="44" s="1"/>
  <c r="Z661" i="41"/>
  <c r="Z110" i="44" s="1"/>
  <c r="Y661" i="41"/>
  <c r="X661" i="41"/>
  <c r="X110" i="44" s="1"/>
  <c r="W661" i="41"/>
  <c r="W110" i="44" s="1"/>
  <c r="V661" i="41"/>
  <c r="V110" i="44" s="1"/>
  <c r="U661" i="41"/>
  <c r="T661" i="41"/>
  <c r="S661" i="41"/>
  <c r="S110" i="44" s="1"/>
  <c r="R661" i="41"/>
  <c r="R110" i="44" s="1"/>
  <c r="Q661" i="41"/>
  <c r="P661" i="41"/>
  <c r="P110" i="44" s="1"/>
  <c r="O661" i="41"/>
  <c r="O110" i="44" s="1"/>
  <c r="N661" i="41"/>
  <c r="N110" i="44" s="1"/>
  <c r="M661" i="41"/>
  <c r="L661" i="41"/>
  <c r="L110" i="44" s="1"/>
  <c r="K661" i="41"/>
  <c r="K110" i="44" s="1"/>
  <c r="J661" i="41"/>
  <c r="J110" i="44" s="1"/>
  <c r="I661" i="41"/>
  <c r="H661" i="41"/>
  <c r="H110" i="44" s="1"/>
  <c r="G661" i="41"/>
  <c r="G110" i="44" s="1"/>
  <c r="F661" i="41"/>
  <c r="F110" i="44" s="1"/>
  <c r="E661" i="41"/>
  <c r="D661" i="41"/>
  <c r="D110" i="44" s="1"/>
  <c r="L660" i="41"/>
  <c r="L90" i="44" s="1"/>
  <c r="I660" i="41"/>
  <c r="T659" i="41"/>
  <c r="T70" i="44" s="1"/>
  <c r="P659" i="41"/>
  <c r="P70" i="44" s="1"/>
  <c r="E659" i="41"/>
  <c r="E70" i="44" s="1"/>
  <c r="X657" i="41"/>
  <c r="X30" i="44" s="1"/>
  <c r="L657" i="41"/>
  <c r="D657" i="41"/>
  <c r="D30" i="44" s="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 s="1"/>
  <c r="AE90" i="44" s="1"/>
  <c r="AD624" i="41"/>
  <c r="AD660" i="41"/>
  <c r="AD90" i="44" s="1"/>
  <c r="AC624" i="41"/>
  <c r="AC660" i="41" s="1"/>
  <c r="AC90" i="44" s="1"/>
  <c r="AB624" i="41"/>
  <c r="AB660" i="41"/>
  <c r="AB90" i="44" s="1"/>
  <c r="AA624" i="41"/>
  <c r="AA660" i="41" s="1"/>
  <c r="AA90" i="44" s="1"/>
  <c r="Z624" i="41"/>
  <c r="Z660" i="41"/>
  <c r="Z90" i="44" s="1"/>
  <c r="Y624" i="41"/>
  <c r="Y660" i="41" s="1"/>
  <c r="Y90" i="44" s="1"/>
  <c r="X624" i="41"/>
  <c r="X660" i="41"/>
  <c r="X90" i="44" s="1"/>
  <c r="W624" i="41"/>
  <c r="W660" i="41" s="1"/>
  <c r="W90" i="44" s="1"/>
  <c r="V624" i="41"/>
  <c r="V660" i="41"/>
  <c r="V90" i="44" s="1"/>
  <c r="U624" i="41"/>
  <c r="U660" i="41" s="1"/>
  <c r="U90" i="44" s="1"/>
  <c r="T624" i="41"/>
  <c r="T660" i="41"/>
  <c r="T90" i="44" s="1"/>
  <c r="S624" i="41"/>
  <c r="S660" i="41" s="1"/>
  <c r="S90" i="44" s="1"/>
  <c r="R624" i="41"/>
  <c r="R660" i="41"/>
  <c r="R90" i="44" s="1"/>
  <c r="Q624" i="41"/>
  <c r="Q660" i="41" s="1"/>
  <c r="Q90" i="44" s="1"/>
  <c r="P624" i="41"/>
  <c r="P660" i="41"/>
  <c r="P90" i="44" s="1"/>
  <c r="O624" i="41"/>
  <c r="O660" i="41" s="1"/>
  <c r="O90" i="44" s="1"/>
  <c r="N624" i="41"/>
  <c r="N660" i="41"/>
  <c r="N90" i="44" s="1"/>
  <c r="M624" i="41"/>
  <c r="M660" i="41" s="1"/>
  <c r="M90" i="44" s="1"/>
  <c r="L624" i="41"/>
  <c r="K624" i="41"/>
  <c r="K660" i="41"/>
  <c r="K90" i="44" s="1"/>
  <c r="J624" i="41"/>
  <c r="J660" i="41" s="1"/>
  <c r="J90" i="44" s="1"/>
  <c r="I624" i="41"/>
  <c r="H624" i="41"/>
  <c r="H660" i="41"/>
  <c r="H90" i="44" s="1"/>
  <c r="G624" i="41"/>
  <c r="G660" i="41"/>
  <c r="G90" i="44" s="1"/>
  <c r="F624" i="41"/>
  <c r="F660" i="41"/>
  <c r="F90" i="44" s="1"/>
  <c r="E624" i="41"/>
  <c r="E660" i="41"/>
  <c r="E90" i="44" s="1"/>
  <c r="D624" i="41"/>
  <c r="D660" i="41"/>
  <c r="D90" i="44" s="1"/>
  <c r="AE613" i="41"/>
  <c r="AE659" i="41"/>
  <c r="AD613" i="41"/>
  <c r="AD659" i="41"/>
  <c r="AD70" i="44" s="1"/>
  <c r="AC613" i="41"/>
  <c r="AC659" i="41" s="1"/>
  <c r="AC70" i="44" s="1"/>
  <c r="AB613" i="41"/>
  <c r="AB659" i="41"/>
  <c r="AB70" i="44" s="1"/>
  <c r="AA613" i="41"/>
  <c r="AA659" i="41" s="1"/>
  <c r="AA70" i="44" s="1"/>
  <c r="Z613" i="41"/>
  <c r="Z659" i="41" s="1"/>
  <c r="Z70" i="44" s="1"/>
  <c r="Y613" i="41"/>
  <c r="Y659" i="41" s="1"/>
  <c r="Y70" i="44" s="1"/>
  <c r="X613" i="41"/>
  <c r="X659" i="41" s="1"/>
  <c r="X70" i="44" s="1"/>
  <c r="W613" i="41"/>
  <c r="W659" i="41" s="1"/>
  <c r="V613" i="41"/>
  <c r="V659" i="41"/>
  <c r="V70" i="44" s="1"/>
  <c r="U613" i="41"/>
  <c r="U659" i="41" s="1"/>
  <c r="U70" i="44" s="1"/>
  <c r="T613" i="41"/>
  <c r="S613" i="41"/>
  <c r="S659" i="41"/>
  <c r="S70" i="44" s="1"/>
  <c r="R613" i="41"/>
  <c r="R659" i="41"/>
  <c r="R70" i="44" s="1"/>
  <c r="Q613" i="41"/>
  <c r="Q659" i="41"/>
  <c r="Q70" i="44" s="1"/>
  <c r="P613" i="41"/>
  <c r="O613" i="41"/>
  <c r="O659" i="41"/>
  <c r="N613" i="41"/>
  <c r="N659" i="41" s="1"/>
  <c r="N70" i="44" s="1"/>
  <c r="M613" i="41"/>
  <c r="M659" i="41" s="1"/>
  <c r="M70" i="44" s="1"/>
  <c r="L613" i="41"/>
  <c r="L659" i="41" s="1"/>
  <c r="L70" i="44" s="1"/>
  <c r="K613" i="41"/>
  <c r="K659" i="41" s="1"/>
  <c r="K70" i="44" s="1"/>
  <c r="J613" i="41"/>
  <c r="J659" i="41" s="1"/>
  <c r="J70" i="44" s="1"/>
  <c r="I613" i="41"/>
  <c r="I659" i="41"/>
  <c r="I70" i="44" s="1"/>
  <c r="H613" i="41"/>
  <c r="H659" i="41" s="1"/>
  <c r="H70" i="44" s="1"/>
  <c r="G613" i="41"/>
  <c r="G659" i="41"/>
  <c r="F613" i="41"/>
  <c r="F659" i="41" s="1"/>
  <c r="F70" i="44" s="1"/>
  <c r="E613" i="41"/>
  <c r="D613" i="41"/>
  <c r="D659" i="41"/>
  <c r="D70" i="44" s="1"/>
  <c r="T607" i="4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E30" i="44" s="1"/>
  <c r="AD600" i="41"/>
  <c r="AD657" i="41" s="1"/>
  <c r="AD30" i="44" s="1"/>
  <c r="AC600" i="41"/>
  <c r="AC657" i="41" s="1"/>
  <c r="AC30" i="44" s="1"/>
  <c r="AB600" i="41"/>
  <c r="AB657" i="41" s="1"/>
  <c r="AB30" i="44" s="1"/>
  <c r="AA600" i="41"/>
  <c r="AA657" i="41" s="1"/>
  <c r="Z600" i="41"/>
  <c r="Z657" i="41"/>
  <c r="Z30" i="44" s="1"/>
  <c r="Y600" i="41"/>
  <c r="Y657" i="41" s="1"/>
  <c r="X600" i="41"/>
  <c r="W600" i="41"/>
  <c r="W657" i="41"/>
  <c r="W30" i="44" s="1"/>
  <c r="V600" i="41"/>
  <c r="V657" i="41"/>
  <c r="V30" i="44" s="1"/>
  <c r="U600" i="41"/>
  <c r="T600" i="41"/>
  <c r="T657" i="41" s="1"/>
  <c r="T30" i="44" s="1"/>
  <c r="S600" i="41"/>
  <c r="S657" i="41"/>
  <c r="S30" i="44" s="1"/>
  <c r="R600" i="41"/>
  <c r="R657" i="41"/>
  <c r="R30" i="44" s="1"/>
  <c r="Q600" i="41"/>
  <c r="P600" i="41"/>
  <c r="P657" i="41"/>
  <c r="O600" i="41"/>
  <c r="O657" i="41" s="1"/>
  <c r="O30" i="44" s="1"/>
  <c r="N600" i="41"/>
  <c r="N657" i="41" s="1"/>
  <c r="N30" i="44" s="1"/>
  <c r="M600" i="41"/>
  <c r="L600" i="41"/>
  <c r="K600" i="41"/>
  <c r="K657" i="41" s="1"/>
  <c r="K30" i="44" s="1"/>
  <c r="J600" i="41"/>
  <c r="J657" i="41" s="1"/>
  <c r="J30" i="44" s="1"/>
  <c r="I600" i="41"/>
  <c r="H600" i="41"/>
  <c r="H657" i="41" s="1"/>
  <c r="H30" i="44" s="1"/>
  <c r="G600" i="41"/>
  <c r="G657" i="41" s="1"/>
  <c r="F600" i="41"/>
  <c r="F657" i="41"/>
  <c r="F30" i="44" s="1"/>
  <c r="E600" i="41"/>
  <c r="D600" i="4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D489" i="41" s="1"/>
  <c r="AD607" i="41" s="1"/>
  <c r="AC493" i="41"/>
  <c r="AC489" i="41" s="1"/>
  <c r="AB493" i="41"/>
  <c r="AA493" i="41"/>
  <c r="Z493" i="41"/>
  <c r="Z489" i="41" s="1"/>
  <c r="Z607" i="41" s="1"/>
  <c r="Y493" i="41"/>
  <c r="Y489" i="41" s="1"/>
  <c r="Y607" i="41" s="1"/>
  <c r="X493" i="41"/>
  <c r="W493" i="41"/>
  <c r="W489" i="41" s="1"/>
  <c r="W607" i="41" s="1"/>
  <c r="V493" i="41"/>
  <c r="V489" i="41" s="1"/>
  <c r="V607" i="41" s="1"/>
  <c r="U493" i="41"/>
  <c r="U489" i="41" s="1"/>
  <c r="U607" i="41" s="1"/>
  <c r="T493" i="41"/>
  <c r="S493" i="41"/>
  <c r="R493" i="41"/>
  <c r="R489" i="41" s="1"/>
  <c r="R607" i="41" s="1"/>
  <c r="Q493" i="41"/>
  <c r="P493" i="41"/>
  <c r="O493" i="41"/>
  <c r="N493" i="41"/>
  <c r="N489" i="41" s="1"/>
  <c r="N607" i="41" s="1"/>
  <c r="M493" i="41"/>
  <c r="L493" i="41"/>
  <c r="K493" i="41"/>
  <c r="J493" i="41"/>
  <c r="J489" i="41" s="1"/>
  <c r="J607" i="41" s="1"/>
  <c r="I493" i="41"/>
  <c r="H493" i="41"/>
  <c r="G493" i="41"/>
  <c r="F493" i="41"/>
  <c r="F489" i="41" s="1"/>
  <c r="F607" i="41" s="1"/>
  <c r="E493" i="41"/>
  <c r="E489" i="41" s="1"/>
  <c r="D493" i="41"/>
  <c r="AE489" i="41"/>
  <c r="AE607" i="41"/>
  <c r="AC607" i="41"/>
  <c r="AB489" i="41"/>
  <c r="AB607" i="41" s="1"/>
  <c r="AA489" i="41"/>
  <c r="AA607" i="41"/>
  <c r="X489" i="41"/>
  <c r="X607" i="41" s="1"/>
  <c r="T489" i="41"/>
  <c r="S489" i="41"/>
  <c r="S607" i="41" s="1"/>
  <c r="Q489" i="41"/>
  <c r="Q607" i="41" s="1"/>
  <c r="P489" i="41"/>
  <c r="P607" i="41"/>
  <c r="O489" i="41"/>
  <c r="O607" i="41" s="1"/>
  <c r="M489" i="41"/>
  <c r="M607" i="41" s="1"/>
  <c r="L489" i="41"/>
  <c r="L607" i="41" s="1"/>
  <c r="K489" i="41"/>
  <c r="K607" i="41" s="1"/>
  <c r="I489" i="41"/>
  <c r="I607" i="41" s="1"/>
  <c r="H489" i="41"/>
  <c r="H607" i="41" s="1"/>
  <c r="G489" i="41"/>
  <c r="G607" i="41"/>
  <c r="E607" i="41"/>
  <c r="D489" i="41"/>
  <c r="D607" i="41" s="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I657" i="41"/>
  <c r="I30" i="44" s="1"/>
  <c r="M657" i="41"/>
  <c r="M30" i="44" s="1"/>
  <c r="Q657" i="41"/>
  <c r="Q30" i="44" s="1"/>
  <c r="U657" i="41"/>
  <c r="C661" i="41"/>
  <c r="C110" i="44" s="1"/>
  <c r="C641" i="41"/>
  <c r="C624" i="41"/>
  <c r="C660" i="41"/>
  <c r="C90" i="44" s="1"/>
  <c r="C613" i="41"/>
  <c r="C659" i="41" s="1"/>
  <c r="C70" i="44" s="1"/>
  <c r="C606" i="41"/>
  <c r="C600" i="41"/>
  <c r="C657" i="41"/>
  <c r="C30" i="44" s="1"/>
  <c r="C584" i="41"/>
  <c r="C571" i="41"/>
  <c r="C568" i="41"/>
  <c r="C565" i="41"/>
  <c r="C562" i="41"/>
  <c r="C559" i="41"/>
  <c r="C556" i="41"/>
  <c r="C549" i="41"/>
  <c r="C545" i="41"/>
  <c r="C541" i="41"/>
  <c r="C536" i="41"/>
  <c r="C530" i="41"/>
  <c r="C524" i="41" s="1"/>
  <c r="C525" i="41"/>
  <c r="C516" i="41"/>
  <c r="C493" i="41"/>
  <c r="C489" i="41" s="1"/>
  <c r="C488" i="41"/>
  <c r="C472" i="41"/>
  <c r="C467" i="41"/>
  <c r="C463" i="41"/>
  <c r="C457" i="41"/>
  <c r="C456" i="41"/>
  <c r="C440" i="41"/>
  <c r="C425" i="41"/>
  <c r="C417" i="41"/>
  <c r="C415" i="41"/>
  <c r="C409" i="41"/>
  <c r="C407" i="41" s="1"/>
  <c r="C399" i="41"/>
  <c r="C393" i="41"/>
  <c r="C391" i="41" s="1"/>
  <c r="C383" i="41"/>
  <c r="C380" i="41"/>
  <c r="C377" i="41"/>
  <c r="C374" i="41"/>
  <c r="C371" i="41"/>
  <c r="C368" i="41"/>
  <c r="C367" i="41" s="1"/>
  <c r="C364" i="41"/>
  <c r="C359" i="41"/>
  <c r="C358" i="41"/>
  <c r="C349" i="41"/>
  <c r="C355" i="41"/>
  <c r="C350" i="41"/>
  <c r="C341" i="41"/>
  <c r="C328" i="41"/>
  <c r="C315" i="41"/>
  <c r="C302" i="41"/>
  <c r="C291" i="41"/>
  <c r="C287" i="41"/>
  <c r="C279" i="41"/>
  <c r="C277" i="41"/>
  <c r="C272" i="41"/>
  <c r="C270" i="41" s="1"/>
  <c r="C269" i="41" s="1"/>
  <c r="C260" i="41"/>
  <c r="C258" i="41"/>
  <c r="C252" i="41"/>
  <c r="C244" i="41"/>
  <c r="C240" i="41"/>
  <c r="C237" i="41"/>
  <c r="C230" i="41" s="1"/>
  <c r="C226" i="41"/>
  <c r="C219" i="41"/>
  <c r="C217" i="41"/>
  <c r="C213" i="41"/>
  <c r="C206" i="41"/>
  <c r="C202" i="41"/>
  <c r="C195" i="41"/>
  <c r="C193" i="41" s="1"/>
  <c r="C149" i="41"/>
  <c r="C141" i="41"/>
  <c r="C122" i="41"/>
  <c r="C112" i="41"/>
  <c r="C107" i="41"/>
  <c r="C102" i="41" s="1"/>
  <c r="C103" i="41"/>
  <c r="C94" i="41"/>
  <c r="C91" i="41"/>
  <c r="C84" i="41"/>
  <c r="C81" i="41" s="1"/>
  <c r="C80" i="41" s="1"/>
  <c r="C75" i="41"/>
  <c r="C69" i="41" s="1"/>
  <c r="C68" i="41" s="1"/>
  <c r="C70" i="41"/>
  <c r="C62" i="41"/>
  <c r="C60" i="41" s="1"/>
  <c r="C56" i="41"/>
  <c r="C53" i="41"/>
  <c r="C50" i="41"/>
  <c r="C47" i="41"/>
  <c r="C32" i="41"/>
  <c r="C17" i="41"/>
  <c r="C14" i="41"/>
  <c r="C8" i="41" s="1"/>
  <c r="AE661" i="40"/>
  <c r="AE109" i="44" s="1"/>
  <c r="AD661" i="40"/>
  <c r="AD109" i="44" s="1"/>
  <c r="AC661" i="40"/>
  <c r="AC109" i="44" s="1"/>
  <c r="AB661" i="40"/>
  <c r="AB109" i="44" s="1"/>
  <c r="AA661" i="40"/>
  <c r="AA109" i="44" s="1"/>
  <c r="Z661" i="40"/>
  <c r="Z109" i="44" s="1"/>
  <c r="Y661" i="40"/>
  <c r="Y109" i="44" s="1"/>
  <c r="X661" i="40"/>
  <c r="W661" i="40"/>
  <c r="W109" i="44" s="1"/>
  <c r="V661" i="40"/>
  <c r="V109" i="44" s="1"/>
  <c r="U661" i="40"/>
  <c r="U109" i="44" s="1"/>
  <c r="T661" i="40"/>
  <c r="T109" i="44" s="1"/>
  <c r="S661" i="40"/>
  <c r="S109" i="44" s="1"/>
  <c r="R661" i="40"/>
  <c r="R109" i="44" s="1"/>
  <c r="Q661" i="40"/>
  <c r="Q109" i="44" s="1"/>
  <c r="P661" i="40"/>
  <c r="P109" i="44" s="1"/>
  <c r="O661" i="40"/>
  <c r="O109" i="44" s="1"/>
  <c r="N661" i="40"/>
  <c r="N109" i="44" s="1"/>
  <c r="M661" i="40"/>
  <c r="M109" i="44" s="1"/>
  <c r="L661" i="40"/>
  <c r="L109" i="44" s="1"/>
  <c r="K661" i="40"/>
  <c r="K109" i="44" s="1"/>
  <c r="J661" i="40"/>
  <c r="J109" i="44" s="1"/>
  <c r="I661" i="40"/>
  <c r="I109" i="44" s="1"/>
  <c r="H661" i="40"/>
  <c r="G661" i="40"/>
  <c r="G109" i="44" s="1"/>
  <c r="F661" i="40"/>
  <c r="F109" i="44" s="1"/>
  <c r="E661" i="40"/>
  <c r="E109" i="44" s="1"/>
  <c r="D661" i="40"/>
  <c r="D109" i="44" s="1"/>
  <c r="U660" i="40"/>
  <c r="E660" i="40"/>
  <c r="E89" i="44" s="1"/>
  <c r="AC659" i="40"/>
  <c r="AC69" i="44" s="1"/>
  <c r="E659" i="40"/>
  <c r="E69" i="44" s="1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 s="1"/>
  <c r="AE89" i="44" s="1"/>
  <c r="AD624" i="40"/>
  <c r="AD660" i="40"/>
  <c r="AD89" i="44" s="1"/>
  <c r="AC624" i="40"/>
  <c r="AC660" i="40" s="1"/>
  <c r="AC89" i="44" s="1"/>
  <c r="AB624" i="40"/>
  <c r="AB660" i="40"/>
  <c r="AB89" i="44" s="1"/>
  <c r="AA624" i="40"/>
  <c r="AA660" i="40" s="1"/>
  <c r="AA89" i="44" s="1"/>
  <c r="Z624" i="40"/>
  <c r="Z660" i="40"/>
  <c r="Z89" i="44" s="1"/>
  <c r="Y624" i="40"/>
  <c r="Y660" i="40" s="1"/>
  <c r="Y89" i="44" s="1"/>
  <c r="X624" i="40"/>
  <c r="X660" i="40" s="1"/>
  <c r="X89" i="44" s="1"/>
  <c r="W624" i="40"/>
  <c r="W660" i="40"/>
  <c r="W89" i="44" s="1"/>
  <c r="V624" i="40"/>
  <c r="V660" i="40" s="1"/>
  <c r="V89" i="44" s="1"/>
  <c r="U624" i="40"/>
  <c r="T624" i="40"/>
  <c r="T660" i="40" s="1"/>
  <c r="T89" i="44" s="1"/>
  <c r="S624" i="40"/>
  <c r="S660" i="40"/>
  <c r="S89" i="44" s="1"/>
  <c r="R624" i="40"/>
  <c r="R660" i="40" s="1"/>
  <c r="R89" i="44" s="1"/>
  <c r="Q624" i="40"/>
  <c r="Q660" i="40" s="1"/>
  <c r="Q89" i="44" s="1"/>
  <c r="P624" i="40"/>
  <c r="P660" i="40"/>
  <c r="P89" i="44" s="1"/>
  <c r="O624" i="40"/>
  <c r="O660" i="40" s="1"/>
  <c r="O89" i="44" s="1"/>
  <c r="N624" i="40"/>
  <c r="N660" i="40"/>
  <c r="N89" i="44" s="1"/>
  <c r="M624" i="40"/>
  <c r="M660" i="40" s="1"/>
  <c r="M89" i="44" s="1"/>
  <c r="L624" i="40"/>
  <c r="L660" i="40"/>
  <c r="L89" i="44" s="1"/>
  <c r="K624" i="40"/>
  <c r="K660" i="40" s="1"/>
  <c r="K89" i="44" s="1"/>
  <c r="J624" i="40"/>
  <c r="J660" i="40"/>
  <c r="J89" i="44" s="1"/>
  <c r="I624" i="40"/>
  <c r="I660" i="40" s="1"/>
  <c r="I89" i="44" s="1"/>
  <c r="H624" i="40"/>
  <c r="H660" i="40"/>
  <c r="H89" i="44" s="1"/>
  <c r="G624" i="40"/>
  <c r="G660" i="40" s="1"/>
  <c r="G89" i="44" s="1"/>
  <c r="F624" i="40"/>
  <c r="F660" i="40"/>
  <c r="F89" i="44" s="1"/>
  <c r="E624" i="40"/>
  <c r="D624" i="40"/>
  <c r="D660" i="40" s="1"/>
  <c r="D89" i="44" s="1"/>
  <c r="AE613" i="40"/>
  <c r="AE659" i="40"/>
  <c r="AE69" i="44" s="1"/>
  <c r="AD613" i="40"/>
  <c r="AD659" i="40" s="1"/>
  <c r="AD69" i="44" s="1"/>
  <c r="AC613" i="40"/>
  <c r="AB613" i="40"/>
  <c r="AB659" i="40" s="1"/>
  <c r="AB69" i="44" s="1"/>
  <c r="AA613" i="40"/>
  <c r="AA659" i="40"/>
  <c r="Z613" i="40"/>
  <c r="Z659" i="40" s="1"/>
  <c r="Z69" i="44" s="1"/>
  <c r="Y613" i="40"/>
  <c r="Y659" i="40"/>
  <c r="Y69" i="44" s="1"/>
  <c r="X613" i="40"/>
  <c r="X659" i="40" s="1"/>
  <c r="X69" i="44" s="1"/>
  <c r="W613" i="40"/>
  <c r="W659" i="40"/>
  <c r="W69" i="44" s="1"/>
  <c r="V613" i="40"/>
  <c r="V659" i="40" s="1"/>
  <c r="V69" i="44" s="1"/>
  <c r="U613" i="40"/>
  <c r="U659" i="40" s="1"/>
  <c r="U69" i="44" s="1"/>
  <c r="T613" i="40"/>
  <c r="T659" i="40"/>
  <c r="T69" i="44" s="1"/>
  <c r="S613" i="40"/>
  <c r="S659" i="40" s="1"/>
  <c r="S69" i="44" s="1"/>
  <c r="R613" i="40"/>
  <c r="R659" i="40"/>
  <c r="R69" i="44" s="1"/>
  <c r="Q613" i="40"/>
  <c r="Q659" i="40" s="1"/>
  <c r="Q69" i="44" s="1"/>
  <c r="P613" i="40"/>
  <c r="P659" i="40"/>
  <c r="P69" i="44" s="1"/>
  <c r="O613" i="40"/>
  <c r="O659" i="40" s="1"/>
  <c r="O69" i="44" s="1"/>
  <c r="N613" i="40"/>
  <c r="N659" i="40"/>
  <c r="N69" i="44" s="1"/>
  <c r="M613" i="40"/>
  <c r="M659" i="40" s="1"/>
  <c r="M69" i="44" s="1"/>
  <c r="L613" i="40"/>
  <c r="L659" i="40" s="1"/>
  <c r="L69" i="44" s="1"/>
  <c r="K613" i="40"/>
  <c r="K659" i="40"/>
  <c r="K69" i="44" s="1"/>
  <c r="J613" i="40"/>
  <c r="J659" i="40" s="1"/>
  <c r="J69" i="44" s="1"/>
  <c r="I613" i="40"/>
  <c r="I659" i="40"/>
  <c r="I69" i="44" s="1"/>
  <c r="H613" i="40"/>
  <c r="H659" i="40" s="1"/>
  <c r="H69" i="44" s="1"/>
  <c r="G613" i="40"/>
  <c r="G659" i="40"/>
  <c r="G69" i="44" s="1"/>
  <c r="F613" i="40"/>
  <c r="F659" i="40" s="1"/>
  <c r="F69" i="44" s="1"/>
  <c r="E613" i="40"/>
  <c r="D613" i="40"/>
  <c r="D659" i="40" s="1"/>
  <c r="D69" i="44" s="1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E29" i="44" s="1"/>
  <c r="AD600" i="40"/>
  <c r="AD657" i="40" s="1"/>
  <c r="AD29" i="44" s="1"/>
  <c r="AC600" i="40"/>
  <c r="AC657" i="40"/>
  <c r="AC29" i="44" s="1"/>
  <c r="AB600" i="40"/>
  <c r="AB657" i="40" s="1"/>
  <c r="AB29" i="44" s="1"/>
  <c r="AA600" i="40"/>
  <c r="AA657" i="40"/>
  <c r="AA29" i="44" s="1"/>
  <c r="Z600" i="40"/>
  <c r="Z657" i="40" s="1"/>
  <c r="Z29" i="44" s="1"/>
  <c r="Y600" i="40"/>
  <c r="Y657" i="40"/>
  <c r="Y29" i="44" s="1"/>
  <c r="X600" i="40"/>
  <c r="X657" i="40" s="1"/>
  <c r="X29" i="44" s="1"/>
  <c r="W600" i="40"/>
  <c r="W657" i="40"/>
  <c r="V600" i="40"/>
  <c r="V657" i="40" s="1"/>
  <c r="V29" i="44" s="1"/>
  <c r="U600" i="40"/>
  <c r="U657" i="40" s="1"/>
  <c r="U29" i="44" s="1"/>
  <c r="T600" i="40"/>
  <c r="T657" i="40"/>
  <c r="T29" i="44" s="1"/>
  <c r="S600" i="40"/>
  <c r="S657" i="40" s="1"/>
  <c r="S29" i="44" s="1"/>
  <c r="R600" i="40"/>
  <c r="R657" i="40"/>
  <c r="R29" i="44" s="1"/>
  <c r="Q600" i="40"/>
  <c r="Q657" i="40" s="1"/>
  <c r="Q29" i="44" s="1"/>
  <c r="P600" i="40"/>
  <c r="P657" i="40"/>
  <c r="P29" i="44" s="1"/>
  <c r="O600" i="40"/>
  <c r="O657" i="40" s="1"/>
  <c r="O29" i="44" s="1"/>
  <c r="N600" i="40"/>
  <c r="N657" i="40"/>
  <c r="N29" i="44" s="1"/>
  <c r="M600" i="40"/>
  <c r="M657" i="40" s="1"/>
  <c r="M29" i="44" s="1"/>
  <c r="L600" i="40"/>
  <c r="L657" i="40"/>
  <c r="L29" i="44" s="1"/>
  <c r="K600" i="40"/>
  <c r="K657" i="40" s="1"/>
  <c r="K29" i="44" s="1"/>
  <c r="J600" i="40"/>
  <c r="J657" i="40"/>
  <c r="J29" i="44" s="1"/>
  <c r="I600" i="40"/>
  <c r="I657" i="40" s="1"/>
  <c r="I29" i="44" s="1"/>
  <c r="H600" i="40"/>
  <c r="H657" i="40"/>
  <c r="H29" i="44" s="1"/>
  <c r="G600" i="40"/>
  <c r="G657" i="40" s="1"/>
  <c r="G29" i="44" s="1"/>
  <c r="F600" i="40"/>
  <c r="F657" i="40"/>
  <c r="F29" i="44" s="1"/>
  <c r="E600" i="40"/>
  <c r="E657" i="40" s="1"/>
  <c r="E29" i="44" s="1"/>
  <c r="D600" i="40"/>
  <c r="D657" i="40"/>
  <c r="D29" i="44" s="1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W7" i="40" s="1"/>
  <c r="W5" i="40" s="1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J7" i="40" s="1"/>
  <c r="J5" i="40" s="1"/>
  <c r="I17" i="40"/>
  <c r="H17" i="40"/>
  <c r="G17" i="40"/>
  <c r="F17" i="40"/>
  <c r="F7" i="40" s="1"/>
  <c r="F5" i="40" s="1"/>
  <c r="E17" i="40"/>
  <c r="D17" i="40"/>
  <c r="AE14" i="40"/>
  <c r="AE8" i="40" s="1"/>
  <c r="AE7" i="40" s="1"/>
  <c r="AE5" i="40" s="1"/>
  <c r="AD14" i="40"/>
  <c r="AC14" i="40"/>
  <c r="AC8" i="40" s="1"/>
  <c r="AC7" i="40" s="1"/>
  <c r="AC5" i="40" s="1"/>
  <c r="AB14" i="40"/>
  <c r="AB8" i="40" s="1"/>
  <c r="AB7" i="40" s="1"/>
  <c r="AB5" i="40" s="1"/>
  <c r="AA14" i="40"/>
  <c r="AA8" i="40"/>
  <c r="AA7" i="40"/>
  <c r="AA5" i="40" s="1"/>
  <c r="Z14" i="40"/>
  <c r="Y14" i="40"/>
  <c r="X14" i="40"/>
  <c r="X8" i="40" s="1"/>
  <c r="W14" i="40"/>
  <c r="V14" i="40"/>
  <c r="U14" i="40"/>
  <c r="T14" i="40"/>
  <c r="T8" i="40" s="1"/>
  <c r="T7" i="40" s="1"/>
  <c r="T5" i="40" s="1"/>
  <c r="S14" i="40"/>
  <c r="R14" i="40"/>
  <c r="Q14" i="40"/>
  <c r="Q8" i="40" s="1"/>
  <c r="Q7" i="40" s="1"/>
  <c r="Q5" i="40" s="1"/>
  <c r="P14" i="40"/>
  <c r="P8" i="40" s="1"/>
  <c r="P7" i="40" s="1"/>
  <c r="P5" i="40" s="1"/>
  <c r="O14" i="40"/>
  <c r="O8" i="40" s="1"/>
  <c r="O7" i="40" s="1"/>
  <c r="O5" i="40" s="1"/>
  <c r="N14" i="40"/>
  <c r="M14" i="40"/>
  <c r="L14" i="40"/>
  <c r="L8" i="40" s="1"/>
  <c r="L7" i="40" s="1"/>
  <c r="L5" i="40" s="1"/>
  <c r="K14" i="40"/>
  <c r="K8" i="40" s="1"/>
  <c r="K7" i="40" s="1"/>
  <c r="K5" i="40" s="1"/>
  <c r="J14" i="40"/>
  <c r="I14" i="40"/>
  <c r="H14" i="40"/>
  <c r="H8" i="40" s="1"/>
  <c r="H7" i="40" s="1"/>
  <c r="H5" i="40" s="1"/>
  <c r="G14" i="40"/>
  <c r="F14" i="40"/>
  <c r="E14" i="40"/>
  <c r="D14" i="40"/>
  <c r="D8" i="40" s="1"/>
  <c r="D7" i="40" s="1"/>
  <c r="D5" i="40" s="1"/>
  <c r="AD8" i="40"/>
  <c r="Z8" i="40"/>
  <c r="Y8" i="40"/>
  <c r="Y7" i="40" s="1"/>
  <c r="Y5" i="40" s="1"/>
  <c r="W8" i="40"/>
  <c r="V8" i="40"/>
  <c r="U8" i="40"/>
  <c r="U7" i="40" s="1"/>
  <c r="U5" i="40" s="1"/>
  <c r="S8" i="40"/>
  <c r="R8" i="40"/>
  <c r="R7" i="40" s="1"/>
  <c r="N8" i="40"/>
  <c r="N7" i="40" s="1"/>
  <c r="N5" i="40" s="1"/>
  <c r="M8" i="40"/>
  <c r="J8" i="40"/>
  <c r="I8" i="40"/>
  <c r="G8" i="40"/>
  <c r="G7" i="40" s="1"/>
  <c r="G5" i="40" s="1"/>
  <c r="F8" i="40"/>
  <c r="E8" i="40"/>
  <c r="AD7" i="40"/>
  <c r="AD5" i="40" s="1"/>
  <c r="X7" i="40"/>
  <c r="X5" i="40" s="1"/>
  <c r="S7" i="40"/>
  <c r="M7" i="40"/>
  <c r="M5" i="40" s="1"/>
  <c r="I7" i="40"/>
  <c r="I5" i="40" s="1"/>
  <c r="E7" i="40"/>
  <c r="E5" i="40" s="1"/>
  <c r="S5" i="40"/>
  <c r="R5" i="40"/>
  <c r="C661" i="40"/>
  <c r="C109" i="44" s="1"/>
  <c r="C641" i="40"/>
  <c r="C624" i="40"/>
  <c r="C660" i="40"/>
  <c r="C89" i="44" s="1"/>
  <c r="C613" i="40"/>
  <c r="C659" i="40" s="1"/>
  <c r="C69" i="44" s="1"/>
  <c r="C606" i="40"/>
  <c r="C600" i="40"/>
  <c r="C657" i="40"/>
  <c r="C29" i="44" s="1"/>
  <c r="C584" i="40"/>
  <c r="C571" i="40"/>
  <c r="C568" i="40"/>
  <c r="C565" i="40"/>
  <c r="C562" i="40"/>
  <c r="C559" i="40"/>
  <c r="C556" i="40"/>
  <c r="C555" i="40"/>
  <c r="C549" i="40"/>
  <c r="C545" i="40"/>
  <c r="C541" i="40"/>
  <c r="C536" i="40"/>
  <c r="C530" i="40"/>
  <c r="C524" i="40" s="1"/>
  <c r="C525" i="40"/>
  <c r="C516" i="40"/>
  <c r="C488" i="40"/>
  <c r="C472" i="40"/>
  <c r="C467" i="40"/>
  <c r="C463" i="40"/>
  <c r="C457" i="40"/>
  <c r="C456" i="40" s="1"/>
  <c r="C440" i="40"/>
  <c r="C425" i="40"/>
  <c r="C417" i="40"/>
  <c r="C415" i="40" s="1"/>
  <c r="C409" i="40"/>
  <c r="C407" i="40"/>
  <c r="C399" i="40"/>
  <c r="C393" i="40"/>
  <c r="C391" i="40"/>
  <c r="C383" i="40"/>
  <c r="C380" i="40"/>
  <c r="C377" i="40"/>
  <c r="C374" i="40"/>
  <c r="C371" i="40"/>
  <c r="C367" i="40" s="1"/>
  <c r="C368" i="40"/>
  <c r="C364" i="40"/>
  <c r="C359" i="40"/>
  <c r="C358" i="40" s="1"/>
  <c r="C355" i="40"/>
  <c r="C350" i="40"/>
  <c r="C341" i="40"/>
  <c r="C328" i="40"/>
  <c r="C315" i="40"/>
  <c r="C302" i="40"/>
  <c r="C301" i="40" s="1"/>
  <c r="C300" i="40" s="1"/>
  <c r="C291" i="40"/>
  <c r="C287" i="40"/>
  <c r="C279" i="40"/>
  <c r="C277" i="40" s="1"/>
  <c r="C272" i="40"/>
  <c r="C270" i="40"/>
  <c r="C269" i="40"/>
  <c r="C260" i="40"/>
  <c r="C258" i="40" s="1"/>
  <c r="C252" i="40"/>
  <c r="C244" i="40"/>
  <c r="C240" i="40" s="1"/>
  <c r="C237" i="40"/>
  <c r="C230" i="40"/>
  <c r="C226" i="40"/>
  <c r="C219" i="40"/>
  <c r="C217" i="40" s="1"/>
  <c r="C216" i="40" s="1"/>
  <c r="C213" i="40"/>
  <c r="C206" i="40" s="1"/>
  <c r="C202" i="40"/>
  <c r="C195" i="40"/>
  <c r="C193" i="40"/>
  <c r="C149" i="40"/>
  <c r="C122" i="40"/>
  <c r="C112" i="40"/>
  <c r="C107" i="40"/>
  <c r="C103" i="40"/>
  <c r="C102" i="40" s="1"/>
  <c r="C94" i="40"/>
  <c r="C91" i="40" s="1"/>
  <c r="C84" i="40"/>
  <c r="C81" i="40"/>
  <c r="C80" i="40"/>
  <c r="C75" i="40"/>
  <c r="C70" i="40"/>
  <c r="C69" i="40" s="1"/>
  <c r="C68" i="40" s="1"/>
  <c r="C62" i="40"/>
  <c r="C60" i="40" s="1"/>
  <c r="C56" i="40"/>
  <c r="C53" i="40"/>
  <c r="C50" i="40"/>
  <c r="C47" i="40"/>
  <c r="C32" i="40"/>
  <c r="C31" i="40"/>
  <c r="C17" i="40"/>
  <c r="C14" i="40"/>
  <c r="C8" i="40"/>
  <c r="C7" i="40"/>
  <c r="AE661" i="39"/>
  <c r="AE108" i="44" s="1"/>
  <c r="AE107" i="44" s="1"/>
  <c r="AD661" i="39"/>
  <c r="AD108" i="44" s="1"/>
  <c r="AD107" i="44" s="1"/>
  <c r="AC661" i="39"/>
  <c r="AC108" i="44" s="1"/>
  <c r="AB661" i="39"/>
  <c r="AB108" i="44" s="1"/>
  <c r="AB107" i="44" s="1"/>
  <c r="AA661" i="39"/>
  <c r="AA108" i="44" s="1"/>
  <c r="AA107" i="44" s="1"/>
  <c r="Z661" i="39"/>
  <c r="Z108" i="44" s="1"/>
  <c r="Z107" i="44" s="1"/>
  <c r="Y661" i="39"/>
  <c r="Y108" i="44" s="1"/>
  <c r="Y107" i="44" s="1"/>
  <c r="X661" i="39"/>
  <c r="X108" i="44" s="1"/>
  <c r="X107" i="44" s="1"/>
  <c r="W661" i="39"/>
  <c r="W108" i="44" s="1"/>
  <c r="W107" i="44" s="1"/>
  <c r="V661" i="39"/>
  <c r="V108" i="44" s="1"/>
  <c r="V107" i="44" s="1"/>
  <c r="U661" i="39"/>
  <c r="U108" i="44" s="1"/>
  <c r="T661" i="39"/>
  <c r="T108" i="44" s="1"/>
  <c r="T107" i="44" s="1"/>
  <c r="S661" i="39"/>
  <c r="S108" i="44" s="1"/>
  <c r="S107" i="44" s="1"/>
  <c r="R661" i="39"/>
  <c r="R108" i="44" s="1"/>
  <c r="R107" i="44" s="1"/>
  <c r="Q661" i="39"/>
  <c r="Q108" i="44" s="1"/>
  <c r="Q107" i="44" s="1"/>
  <c r="P661" i="39"/>
  <c r="P108" i="44" s="1"/>
  <c r="P107" i="44" s="1"/>
  <c r="O661" i="39"/>
  <c r="O108" i="44" s="1"/>
  <c r="O107" i="44" s="1"/>
  <c r="N661" i="39"/>
  <c r="N108" i="44" s="1"/>
  <c r="N107" i="44" s="1"/>
  <c r="M661" i="39"/>
  <c r="M108" i="44" s="1"/>
  <c r="L661" i="39"/>
  <c r="L108" i="44" s="1"/>
  <c r="L107" i="44" s="1"/>
  <c r="K661" i="39"/>
  <c r="K108" i="44" s="1"/>
  <c r="K107" i="44" s="1"/>
  <c r="J661" i="39"/>
  <c r="J108" i="44" s="1"/>
  <c r="J107" i="44" s="1"/>
  <c r="I661" i="39"/>
  <c r="I108" i="44" s="1"/>
  <c r="I107" i="44" s="1"/>
  <c r="H661" i="39"/>
  <c r="H108" i="44" s="1"/>
  <c r="H107" i="44" s="1"/>
  <c r="G661" i="39"/>
  <c r="G108" i="44" s="1"/>
  <c r="G107" i="44" s="1"/>
  <c r="F661" i="39"/>
  <c r="F108" i="44" s="1"/>
  <c r="F107" i="44" s="1"/>
  <c r="E661" i="39"/>
  <c r="E108" i="44" s="1"/>
  <c r="D661" i="39"/>
  <c r="D108" i="44" s="1"/>
  <c r="D107" i="44" s="1"/>
  <c r="L659" i="39"/>
  <c r="L68" i="44" s="1"/>
  <c r="L67" i="44" s="1"/>
  <c r="D657" i="39"/>
  <c r="D28" i="44" s="1"/>
  <c r="D27" i="44" s="1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/>
  <c r="AE88" i="44" s="1"/>
  <c r="AD624" i="39"/>
  <c r="AD660" i="39" s="1"/>
  <c r="AD88" i="44" s="1"/>
  <c r="AD87" i="44" s="1"/>
  <c r="AC624" i="39"/>
  <c r="AC660" i="39"/>
  <c r="AC88" i="44" s="1"/>
  <c r="AC87" i="44" s="1"/>
  <c r="AB624" i="39"/>
  <c r="AB660" i="39" s="1"/>
  <c r="AB88" i="44" s="1"/>
  <c r="AB87" i="44" s="1"/>
  <c r="AA624" i="39"/>
  <c r="AA660" i="39"/>
  <c r="AA88" i="44" s="1"/>
  <c r="AA87" i="44" s="1"/>
  <c r="Z624" i="39"/>
  <c r="Z660" i="39" s="1"/>
  <c r="Z88" i="44" s="1"/>
  <c r="Z87" i="44" s="1"/>
  <c r="Y624" i="39"/>
  <c r="Y660" i="39"/>
  <c r="Y88" i="44" s="1"/>
  <c r="X624" i="39"/>
  <c r="X660" i="39" s="1"/>
  <c r="X88" i="44" s="1"/>
  <c r="X87" i="44" s="1"/>
  <c r="W624" i="39"/>
  <c r="W660" i="39"/>
  <c r="W88" i="44" s="1"/>
  <c r="V624" i="39"/>
  <c r="V660" i="39" s="1"/>
  <c r="V88" i="44" s="1"/>
  <c r="V87" i="44" s="1"/>
  <c r="U624" i="39"/>
  <c r="U660" i="39"/>
  <c r="U88" i="44" s="1"/>
  <c r="U87" i="44" s="1"/>
  <c r="T624" i="39"/>
  <c r="T660" i="39" s="1"/>
  <c r="T88" i="44" s="1"/>
  <c r="T87" i="44" s="1"/>
  <c r="S624" i="39"/>
  <c r="S660" i="39"/>
  <c r="S88" i="44" s="1"/>
  <c r="S87" i="44" s="1"/>
  <c r="R624" i="39"/>
  <c r="R660" i="39" s="1"/>
  <c r="R88" i="44" s="1"/>
  <c r="R87" i="44" s="1"/>
  <c r="Q624" i="39"/>
  <c r="Q660" i="39"/>
  <c r="Q88" i="44" s="1"/>
  <c r="Q87" i="44" s="1"/>
  <c r="P624" i="39"/>
  <c r="P660" i="39" s="1"/>
  <c r="P88" i="44" s="1"/>
  <c r="P87" i="44" s="1"/>
  <c r="O624" i="39"/>
  <c r="O660" i="39" s="1"/>
  <c r="O88" i="44" s="1"/>
  <c r="O87" i="44" s="1"/>
  <c r="N624" i="39"/>
  <c r="N660" i="39"/>
  <c r="N88" i="44" s="1"/>
  <c r="N87" i="44" s="1"/>
  <c r="M624" i="39"/>
  <c r="M660" i="39" s="1"/>
  <c r="M88" i="44" s="1"/>
  <c r="M87" i="44" s="1"/>
  <c r="L624" i="39"/>
  <c r="L660" i="39"/>
  <c r="L88" i="44" s="1"/>
  <c r="L87" i="44" s="1"/>
  <c r="K624" i="39"/>
  <c r="K660" i="39" s="1"/>
  <c r="K88" i="44" s="1"/>
  <c r="K87" i="44" s="1"/>
  <c r="J624" i="39"/>
  <c r="J660" i="39"/>
  <c r="J88" i="44" s="1"/>
  <c r="J87" i="44" s="1"/>
  <c r="I624" i="39"/>
  <c r="I660" i="39" s="1"/>
  <c r="I88" i="44" s="1"/>
  <c r="I87" i="44" s="1"/>
  <c r="H624" i="39"/>
  <c r="H660" i="39"/>
  <c r="H88" i="44" s="1"/>
  <c r="H87" i="44" s="1"/>
  <c r="G624" i="39"/>
  <c r="G660" i="39" s="1"/>
  <c r="G88" i="44" s="1"/>
  <c r="G87" i="44" s="1"/>
  <c r="F624" i="39"/>
  <c r="F660" i="39"/>
  <c r="F88" i="44" s="1"/>
  <c r="F87" i="44" s="1"/>
  <c r="E624" i="39"/>
  <c r="E660" i="39" s="1"/>
  <c r="E88" i="44" s="1"/>
  <c r="E87" i="44" s="1"/>
  <c r="D624" i="39"/>
  <c r="D660" i="39"/>
  <c r="D88" i="44" s="1"/>
  <c r="D87" i="44" s="1"/>
  <c r="AE613" i="39"/>
  <c r="AE659" i="39" s="1"/>
  <c r="AE68" i="44" s="1"/>
  <c r="AE67" i="44" s="1"/>
  <c r="AD613" i="39"/>
  <c r="AD659" i="39"/>
  <c r="AD68" i="44" s="1"/>
  <c r="AD67" i="44" s="1"/>
  <c r="AC613" i="39"/>
  <c r="AC659" i="39" s="1"/>
  <c r="AC68" i="44" s="1"/>
  <c r="AC67" i="44" s="1"/>
  <c r="AB613" i="39"/>
  <c r="AB659" i="39" s="1"/>
  <c r="AB68" i="44" s="1"/>
  <c r="AB67" i="44" s="1"/>
  <c r="AA613" i="39"/>
  <c r="AA659" i="39" s="1"/>
  <c r="AA68" i="44" s="1"/>
  <c r="AA67" i="44" s="1"/>
  <c r="Z613" i="39"/>
  <c r="Z659" i="39"/>
  <c r="Z68" i="44" s="1"/>
  <c r="Z67" i="44" s="1"/>
  <c r="Y613" i="39"/>
  <c r="Y659" i="39" s="1"/>
  <c r="Y68" i="44" s="1"/>
  <c r="Y67" i="44" s="1"/>
  <c r="X613" i="39"/>
  <c r="X659" i="39"/>
  <c r="X68" i="44" s="1"/>
  <c r="X67" i="44" s="1"/>
  <c r="W613" i="39"/>
  <c r="W659" i="39" s="1"/>
  <c r="W68" i="44" s="1"/>
  <c r="W67" i="44" s="1"/>
  <c r="V613" i="39"/>
  <c r="V659" i="39"/>
  <c r="V68" i="44" s="1"/>
  <c r="U613" i="39"/>
  <c r="U659" i="39" s="1"/>
  <c r="U68" i="44" s="1"/>
  <c r="U67" i="44" s="1"/>
  <c r="T613" i="39"/>
  <c r="T659" i="39"/>
  <c r="T68" i="44" s="1"/>
  <c r="T67" i="44" s="1"/>
  <c r="S613" i="39"/>
  <c r="S659" i="39" s="1"/>
  <c r="S68" i="44" s="1"/>
  <c r="S67" i="44" s="1"/>
  <c r="R613" i="39"/>
  <c r="R659" i="39"/>
  <c r="R68" i="44" s="1"/>
  <c r="R67" i="44" s="1"/>
  <c r="Q613" i="39"/>
  <c r="Q659" i="39" s="1"/>
  <c r="Q68" i="44" s="1"/>
  <c r="Q67" i="44" s="1"/>
  <c r="P613" i="39"/>
  <c r="P659" i="39"/>
  <c r="P68" i="44" s="1"/>
  <c r="P67" i="44" s="1"/>
  <c r="O613" i="39"/>
  <c r="O659" i="39" s="1"/>
  <c r="O68" i="44" s="1"/>
  <c r="O67" i="44" s="1"/>
  <c r="N613" i="39"/>
  <c r="N659" i="39"/>
  <c r="N68" i="44" s="1"/>
  <c r="M613" i="39"/>
  <c r="M659" i="39" s="1"/>
  <c r="M68" i="44" s="1"/>
  <c r="M67" i="44" s="1"/>
  <c r="L613" i="39"/>
  <c r="K613" i="39"/>
  <c r="K659" i="39"/>
  <c r="K68" i="44" s="1"/>
  <c r="K67" i="44" s="1"/>
  <c r="J613" i="39"/>
  <c r="J659" i="39" s="1"/>
  <c r="J68" i="44" s="1"/>
  <c r="J67" i="44" s="1"/>
  <c r="I613" i="39"/>
  <c r="I659" i="39"/>
  <c r="I68" i="44" s="1"/>
  <c r="I67" i="44" s="1"/>
  <c r="H613" i="39"/>
  <c r="H659" i="39" s="1"/>
  <c r="H68" i="44" s="1"/>
  <c r="H67" i="44" s="1"/>
  <c r="G613" i="39"/>
  <c r="G659" i="39"/>
  <c r="G68" i="44" s="1"/>
  <c r="G67" i="44" s="1"/>
  <c r="F613" i="39"/>
  <c r="F659" i="39" s="1"/>
  <c r="F68" i="44" s="1"/>
  <c r="F67" i="44" s="1"/>
  <c r="E613" i="39"/>
  <c r="E659" i="39"/>
  <c r="E68" i="44" s="1"/>
  <c r="E67" i="44" s="1"/>
  <c r="D613" i="39"/>
  <c r="D659" i="39" s="1"/>
  <c r="D68" i="44" s="1"/>
  <c r="D67" i="44" s="1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E28" i="44" s="1"/>
  <c r="AE27" i="44" s="1"/>
  <c r="AD600" i="39"/>
  <c r="AD657" i="39" s="1"/>
  <c r="AD28" i="44" s="1"/>
  <c r="AD27" i="44" s="1"/>
  <c r="AC600" i="39"/>
  <c r="AC657" i="39"/>
  <c r="AC28" i="44" s="1"/>
  <c r="AC27" i="44" s="1"/>
  <c r="AB600" i="39"/>
  <c r="AB657" i="39" s="1"/>
  <c r="AB28" i="44" s="1"/>
  <c r="AB27" i="44" s="1"/>
  <c r="AA600" i="39"/>
  <c r="AA657" i="39"/>
  <c r="AA28" i="44" s="1"/>
  <c r="AA27" i="44" s="1"/>
  <c r="Z600" i="39"/>
  <c r="Z657" i="39" s="1"/>
  <c r="Z28" i="44" s="1"/>
  <c r="Z27" i="44" s="1"/>
  <c r="Y600" i="39"/>
  <c r="Y657" i="39"/>
  <c r="Y28" i="44" s="1"/>
  <c r="Y27" i="44" s="1"/>
  <c r="X600" i="39"/>
  <c r="W600" i="39"/>
  <c r="W657" i="39"/>
  <c r="W28" i="44" s="1"/>
  <c r="W27" i="44" s="1"/>
  <c r="V600" i="39"/>
  <c r="V657" i="39" s="1"/>
  <c r="V28" i="44" s="1"/>
  <c r="V27" i="44" s="1"/>
  <c r="U600" i="39"/>
  <c r="U657" i="39"/>
  <c r="U28" i="44" s="1"/>
  <c r="U27" i="44" s="1"/>
  <c r="T600" i="39"/>
  <c r="T657" i="39" s="1"/>
  <c r="T28" i="44" s="1"/>
  <c r="T27" i="44" s="1"/>
  <c r="S600" i="39"/>
  <c r="S657" i="39" s="1"/>
  <c r="S28" i="44" s="1"/>
  <c r="S27" i="44" s="1"/>
  <c r="R600" i="39"/>
  <c r="R657" i="39"/>
  <c r="R28" i="44" s="1"/>
  <c r="R27" i="44" s="1"/>
  <c r="Q600" i="39"/>
  <c r="Q657" i="39" s="1"/>
  <c r="Q28" i="44" s="1"/>
  <c r="Q27" i="44" s="1"/>
  <c r="P600" i="39"/>
  <c r="P657" i="39"/>
  <c r="P28" i="44" s="1"/>
  <c r="P27" i="44" s="1"/>
  <c r="O600" i="39"/>
  <c r="O657" i="39" s="1"/>
  <c r="O28" i="44" s="1"/>
  <c r="O27" i="44" s="1"/>
  <c r="N600" i="39"/>
  <c r="N657" i="39"/>
  <c r="N28" i="44" s="1"/>
  <c r="N27" i="44" s="1"/>
  <c r="M600" i="39"/>
  <c r="M657" i="39" s="1"/>
  <c r="M28" i="44" s="1"/>
  <c r="M27" i="44" s="1"/>
  <c r="L600" i="39"/>
  <c r="L657" i="39"/>
  <c r="L28" i="44" s="1"/>
  <c r="L27" i="44" s="1"/>
  <c r="K600" i="39"/>
  <c r="K657" i="39" s="1"/>
  <c r="K28" i="44" s="1"/>
  <c r="K27" i="44" s="1"/>
  <c r="J600" i="39"/>
  <c r="J657" i="39"/>
  <c r="J28" i="44" s="1"/>
  <c r="J27" i="44" s="1"/>
  <c r="I600" i="39"/>
  <c r="I657" i="39" s="1"/>
  <c r="I28" i="44" s="1"/>
  <c r="I27" i="44" s="1"/>
  <c r="H600" i="39"/>
  <c r="G600" i="39"/>
  <c r="G657" i="39" s="1"/>
  <c r="G28" i="44" s="1"/>
  <c r="G27" i="44" s="1"/>
  <c r="F600" i="39"/>
  <c r="F657" i="39"/>
  <c r="F28" i="44" s="1"/>
  <c r="F27" i="44" s="1"/>
  <c r="E600" i="39"/>
  <c r="E657" i="39" s="1"/>
  <c r="E28" i="44" s="1"/>
  <c r="E27" i="44" s="1"/>
  <c r="D600" i="39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108" i="44" s="1"/>
  <c r="C641" i="39"/>
  <c r="C624" i="39"/>
  <c r="C660" i="39"/>
  <c r="C88" i="44" s="1"/>
  <c r="C613" i="39"/>
  <c r="C659" i="39" s="1"/>
  <c r="C68" i="44" s="1"/>
  <c r="C67" i="44" s="1"/>
  <c r="C611" i="39"/>
  <c r="C607" i="39"/>
  <c r="C606" i="39"/>
  <c r="C600" i="39"/>
  <c r="C657" i="39" s="1"/>
  <c r="C28" i="44" s="1"/>
  <c r="C584" i="39"/>
  <c r="C571" i="39"/>
  <c r="C568" i="39"/>
  <c r="C565" i="39"/>
  <c r="C562" i="39"/>
  <c r="C559" i="39"/>
  <c r="C555" i="39"/>
  <c r="C556" i="39"/>
  <c r="C549" i="39"/>
  <c r="C545" i="39"/>
  <c r="C541" i="39"/>
  <c r="C536" i="39"/>
  <c r="C530" i="39"/>
  <c r="C525" i="39"/>
  <c r="C524" i="39"/>
  <c r="C488" i="39"/>
  <c r="C472" i="39"/>
  <c r="C467" i="39"/>
  <c r="C463" i="39"/>
  <c r="C457" i="39"/>
  <c r="C456" i="39" s="1"/>
  <c r="C440" i="39"/>
  <c r="C425" i="39"/>
  <c r="C417" i="39"/>
  <c r="C415" i="39" s="1"/>
  <c r="C409" i="39"/>
  <c r="C407" i="39"/>
  <c r="C399" i="39"/>
  <c r="C393" i="39"/>
  <c r="C391" i="39"/>
  <c r="C383" i="39"/>
  <c r="C380" i="39"/>
  <c r="C377" i="39"/>
  <c r="C374" i="39"/>
  <c r="C367" i="39"/>
  <c r="C371" i="39"/>
  <c r="C368" i="39"/>
  <c r="C364" i="39"/>
  <c r="C359" i="39"/>
  <c r="C358" i="39" s="1"/>
  <c r="C355" i="39"/>
  <c r="C350" i="39"/>
  <c r="C349" i="39"/>
  <c r="C341" i="39"/>
  <c r="C328" i="39"/>
  <c r="C315" i="39"/>
  <c r="C301" i="39"/>
  <c r="C300" i="39" s="1"/>
  <c r="C299" i="39" s="1"/>
  <c r="C298" i="39" s="1"/>
  <c r="C297" i="39" s="1"/>
  <c r="C302" i="39"/>
  <c r="C291" i="39"/>
  <c r="C287" i="39"/>
  <c r="C279" i="39"/>
  <c r="C277" i="39" s="1"/>
  <c r="C272" i="39"/>
  <c r="C270" i="39"/>
  <c r="C269" i="39"/>
  <c r="C257" i="39" s="1"/>
  <c r="C260" i="39"/>
  <c r="C258" i="39"/>
  <c r="C252" i="39"/>
  <c r="C244" i="39"/>
  <c r="C240" i="39" s="1"/>
  <c r="C216" i="39" s="1"/>
  <c r="C237" i="39"/>
  <c r="C230" i="39"/>
  <c r="C226" i="39"/>
  <c r="C219" i="39"/>
  <c r="C217" i="39"/>
  <c r="C213" i="39"/>
  <c r="C206" i="39" s="1"/>
  <c r="C192" i="39" s="1"/>
  <c r="C191" i="39" s="1"/>
  <c r="C202" i="39"/>
  <c r="C195" i="39"/>
  <c r="C193" i="39" s="1"/>
  <c r="C149" i="39"/>
  <c r="C112" i="39"/>
  <c r="C107" i="39"/>
  <c r="C102" i="39" s="1"/>
  <c r="C103" i="39"/>
  <c r="C94" i="39"/>
  <c r="C91" i="39" s="1"/>
  <c r="C84" i="39"/>
  <c r="C81" i="39"/>
  <c r="C75" i="39"/>
  <c r="C69" i="39" s="1"/>
  <c r="C70" i="39"/>
  <c r="C68" i="39"/>
  <c r="C62" i="39"/>
  <c r="C60" i="39"/>
  <c r="C56" i="39"/>
  <c r="C53" i="39" s="1"/>
  <c r="C50" i="39"/>
  <c r="C47" i="39"/>
  <c r="C32" i="39"/>
  <c r="C31" i="39" s="1"/>
  <c r="C17" i="39"/>
  <c r="C14" i="39"/>
  <c r="C8" i="39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 s="1"/>
  <c r="AC587" i="1"/>
  <c r="AC644" i="1"/>
  <c r="AB587" i="1"/>
  <c r="AB644" i="1" s="1"/>
  <c r="AA587" i="1"/>
  <c r="AA644" i="1"/>
  <c r="Z587" i="1"/>
  <c r="Z644" i="1" s="1"/>
  <c r="Y587" i="1"/>
  <c r="Y644" i="1"/>
  <c r="X587" i="1"/>
  <c r="X644" i="1" s="1"/>
  <c r="W587" i="1"/>
  <c r="W644" i="1"/>
  <c r="V587" i="1"/>
  <c r="V644" i="1" s="1"/>
  <c r="U587" i="1"/>
  <c r="U644" i="1"/>
  <c r="T587" i="1"/>
  <c r="T644" i="1" s="1"/>
  <c r="S587" i="1"/>
  <c r="S644" i="1"/>
  <c r="R587" i="1"/>
  <c r="R644" i="1" s="1"/>
  <c r="Q587" i="1"/>
  <c r="Q644" i="1"/>
  <c r="P587" i="1"/>
  <c r="P644" i="1" s="1"/>
  <c r="O587" i="1"/>
  <c r="O644" i="1"/>
  <c r="N587" i="1"/>
  <c r="N644" i="1" s="1"/>
  <c r="M587" i="1"/>
  <c r="M644" i="1"/>
  <c r="L587" i="1"/>
  <c r="L644" i="1" s="1"/>
  <c r="K587" i="1"/>
  <c r="K644" i="1"/>
  <c r="J587" i="1"/>
  <c r="J644" i="1" s="1"/>
  <c r="I587" i="1"/>
  <c r="I644" i="1"/>
  <c r="H587" i="1"/>
  <c r="H644" i="1" s="1"/>
  <c r="G587" i="1"/>
  <c r="G644" i="1"/>
  <c r="F587" i="1"/>
  <c r="F644" i="1" s="1"/>
  <c r="E587" i="1"/>
  <c r="E644" i="1"/>
  <c r="D587" i="1"/>
  <c r="D644" i="1" s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 s="1"/>
  <c r="AC568" i="1"/>
  <c r="AC629" i="1"/>
  <c r="AB568" i="1"/>
  <c r="AB629" i="1" s="1"/>
  <c r="AA568" i="1"/>
  <c r="AA629" i="1"/>
  <c r="Z568" i="1"/>
  <c r="Z629" i="1" s="1"/>
  <c r="Y568" i="1"/>
  <c r="Y629" i="1"/>
  <c r="X568" i="1"/>
  <c r="X629" i="1" s="1"/>
  <c r="W568" i="1"/>
  <c r="W629" i="1"/>
  <c r="V568" i="1"/>
  <c r="V629" i="1" s="1"/>
  <c r="U568" i="1"/>
  <c r="U629" i="1"/>
  <c r="T568" i="1"/>
  <c r="T629" i="1" s="1"/>
  <c r="S568" i="1"/>
  <c r="S629" i="1"/>
  <c r="R568" i="1"/>
  <c r="R629" i="1" s="1"/>
  <c r="Q568" i="1"/>
  <c r="Q629" i="1"/>
  <c r="P568" i="1"/>
  <c r="P629" i="1" s="1"/>
  <c r="O568" i="1"/>
  <c r="O629" i="1"/>
  <c r="N568" i="1"/>
  <c r="N629" i="1" s="1"/>
  <c r="M568" i="1"/>
  <c r="M629" i="1"/>
  <c r="L568" i="1"/>
  <c r="L629" i="1" s="1"/>
  <c r="K568" i="1"/>
  <c r="K629" i="1"/>
  <c r="J568" i="1"/>
  <c r="J629" i="1" s="1"/>
  <c r="I568" i="1"/>
  <c r="I629" i="1"/>
  <c r="H568" i="1"/>
  <c r="H629" i="1" s="1"/>
  <c r="G568" i="1"/>
  <c r="G629" i="1"/>
  <c r="F568" i="1"/>
  <c r="F629" i="1" s="1"/>
  <c r="E568" i="1"/>
  <c r="E629" i="1"/>
  <c r="D568" i="1"/>
  <c r="D629" i="1" s="1"/>
  <c r="AE565" i="1"/>
  <c r="AE628" i="1"/>
  <c r="AD565" i="1"/>
  <c r="AD628" i="1" s="1"/>
  <c r="AC565" i="1"/>
  <c r="AC628" i="1"/>
  <c r="AB565" i="1"/>
  <c r="AB628" i="1" s="1"/>
  <c r="AA565" i="1"/>
  <c r="AA628" i="1"/>
  <c r="Z565" i="1"/>
  <c r="Z628" i="1" s="1"/>
  <c r="Y565" i="1"/>
  <c r="Y628" i="1"/>
  <c r="X565" i="1"/>
  <c r="X628" i="1" s="1"/>
  <c r="W565" i="1"/>
  <c r="W628" i="1"/>
  <c r="V565" i="1"/>
  <c r="V628" i="1" s="1"/>
  <c r="U565" i="1"/>
  <c r="U628" i="1"/>
  <c r="T565" i="1"/>
  <c r="T628" i="1" s="1"/>
  <c r="S565" i="1"/>
  <c r="S628" i="1"/>
  <c r="R565" i="1"/>
  <c r="R628" i="1" s="1"/>
  <c r="Q565" i="1"/>
  <c r="Q628" i="1"/>
  <c r="P565" i="1"/>
  <c r="P628" i="1" s="1"/>
  <c r="O565" i="1"/>
  <c r="O628" i="1"/>
  <c r="N565" i="1"/>
  <c r="N628" i="1" s="1"/>
  <c r="M565" i="1"/>
  <c r="M628" i="1"/>
  <c r="L565" i="1"/>
  <c r="L628" i="1" s="1"/>
  <c r="K565" i="1"/>
  <c r="K628" i="1"/>
  <c r="J565" i="1"/>
  <c r="J628" i="1" s="1"/>
  <c r="I565" i="1"/>
  <c r="I628" i="1"/>
  <c r="H565" i="1"/>
  <c r="H628" i="1" s="1"/>
  <c r="G565" i="1"/>
  <c r="G628" i="1"/>
  <c r="F565" i="1"/>
  <c r="F628" i="1" s="1"/>
  <c r="E565" i="1"/>
  <c r="E628" i="1"/>
  <c r="D565" i="1"/>
  <c r="D628" i="1" s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 s="1"/>
  <c r="AC520" i="1"/>
  <c r="AC612" i="1"/>
  <c r="AB520" i="1"/>
  <c r="AB612" i="1" s="1"/>
  <c r="AA520" i="1"/>
  <c r="AA612" i="1"/>
  <c r="Z520" i="1"/>
  <c r="Z612" i="1" s="1"/>
  <c r="Y520" i="1"/>
  <c r="Y612" i="1"/>
  <c r="X520" i="1"/>
  <c r="X612" i="1" s="1"/>
  <c r="W520" i="1"/>
  <c r="W612" i="1"/>
  <c r="V520" i="1"/>
  <c r="V612" i="1" s="1"/>
  <c r="U520" i="1"/>
  <c r="U612" i="1"/>
  <c r="T520" i="1"/>
  <c r="T612" i="1" s="1"/>
  <c r="S520" i="1"/>
  <c r="S612" i="1"/>
  <c r="R520" i="1"/>
  <c r="R612" i="1" s="1"/>
  <c r="Q520" i="1"/>
  <c r="Q612" i="1"/>
  <c r="P520" i="1"/>
  <c r="P612" i="1" s="1"/>
  <c r="O520" i="1"/>
  <c r="O612" i="1"/>
  <c r="N520" i="1"/>
  <c r="N612" i="1" s="1"/>
  <c r="M520" i="1"/>
  <c r="M612" i="1"/>
  <c r="L520" i="1"/>
  <c r="L612" i="1" s="1"/>
  <c r="K520" i="1"/>
  <c r="K612" i="1"/>
  <c r="J520" i="1"/>
  <c r="J612" i="1" s="1"/>
  <c r="I520" i="1"/>
  <c r="I612" i="1"/>
  <c r="H520" i="1"/>
  <c r="H612" i="1" s="1"/>
  <c r="G520" i="1"/>
  <c r="G612" i="1"/>
  <c r="F520" i="1"/>
  <c r="F612" i="1" s="1"/>
  <c r="E520" i="1"/>
  <c r="E612" i="1"/>
  <c r="D520" i="1"/>
  <c r="D612" i="1" s="1"/>
  <c r="AE472" i="1"/>
  <c r="AE605" i="1"/>
  <c r="AD472" i="1"/>
  <c r="AD605" i="1" s="1"/>
  <c r="AC472" i="1"/>
  <c r="AC605" i="1"/>
  <c r="AB472" i="1"/>
  <c r="AB605" i="1" s="1"/>
  <c r="AA472" i="1"/>
  <c r="AA605" i="1"/>
  <c r="Z472" i="1"/>
  <c r="Z605" i="1" s="1"/>
  <c r="Y472" i="1"/>
  <c r="Y605" i="1"/>
  <c r="X472" i="1"/>
  <c r="X605" i="1" s="1"/>
  <c r="W472" i="1"/>
  <c r="W605" i="1"/>
  <c r="V472" i="1"/>
  <c r="V605" i="1" s="1"/>
  <c r="U472" i="1"/>
  <c r="U605" i="1"/>
  <c r="T472" i="1"/>
  <c r="T605" i="1" s="1"/>
  <c r="S472" i="1"/>
  <c r="S605" i="1"/>
  <c r="R472" i="1"/>
  <c r="R605" i="1" s="1"/>
  <c r="Q472" i="1"/>
  <c r="Q605" i="1"/>
  <c r="P472" i="1"/>
  <c r="P605" i="1" s="1"/>
  <c r="O472" i="1"/>
  <c r="O605" i="1"/>
  <c r="N472" i="1"/>
  <c r="N605" i="1" s="1"/>
  <c r="M472" i="1"/>
  <c r="M605" i="1"/>
  <c r="L472" i="1"/>
  <c r="L605" i="1" s="1"/>
  <c r="K472" i="1"/>
  <c r="K605" i="1"/>
  <c r="J472" i="1"/>
  <c r="J605" i="1" s="1"/>
  <c r="I472" i="1"/>
  <c r="I605" i="1"/>
  <c r="H472" i="1"/>
  <c r="H605" i="1" s="1"/>
  <c r="G472" i="1"/>
  <c r="G605" i="1"/>
  <c r="F472" i="1"/>
  <c r="F605" i="1" s="1"/>
  <c r="E472" i="1"/>
  <c r="E605" i="1"/>
  <c r="D472" i="1"/>
  <c r="D605" i="1" s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 s="1"/>
  <c r="AC137" i="1"/>
  <c r="AC487" i="1"/>
  <c r="AB137" i="1"/>
  <c r="AB487" i="1" s="1"/>
  <c r="AA137" i="1"/>
  <c r="AA487" i="1" s="1"/>
  <c r="Z137" i="1"/>
  <c r="Z487" i="1" s="1"/>
  <c r="Y137" i="1"/>
  <c r="Y487" i="1" s="1"/>
  <c r="X137" i="1"/>
  <c r="X487" i="1" s="1"/>
  <c r="W137" i="1"/>
  <c r="W487" i="1" s="1"/>
  <c r="V137" i="1"/>
  <c r="V487" i="1" s="1"/>
  <c r="U137" i="1"/>
  <c r="U487" i="1"/>
  <c r="T137" i="1"/>
  <c r="T487" i="1" s="1"/>
  <c r="S137" i="1"/>
  <c r="S487" i="1" s="1"/>
  <c r="R137" i="1"/>
  <c r="R487" i="1" s="1"/>
  <c r="Q137" i="1"/>
  <c r="Q487" i="1" s="1"/>
  <c r="P137" i="1"/>
  <c r="P487" i="1" s="1"/>
  <c r="O137" i="1"/>
  <c r="O487" i="1" s="1"/>
  <c r="N137" i="1"/>
  <c r="N487" i="1" s="1"/>
  <c r="M137" i="1"/>
  <c r="M487" i="1"/>
  <c r="L137" i="1"/>
  <c r="L487" i="1" s="1"/>
  <c r="K137" i="1"/>
  <c r="K487" i="1" s="1"/>
  <c r="J137" i="1"/>
  <c r="J487" i="1" s="1"/>
  <c r="I137" i="1"/>
  <c r="I487" i="1" s="1"/>
  <c r="H137" i="1"/>
  <c r="H487" i="1" s="1"/>
  <c r="G137" i="1"/>
  <c r="G487" i="1" s="1"/>
  <c r="F137" i="1"/>
  <c r="F487" i="1" s="1"/>
  <c r="E137" i="1"/>
  <c r="E487" i="1"/>
  <c r="D137" i="1"/>
  <c r="D487" i="1" s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C103" i="1"/>
  <c r="AC102" i="1" s="1"/>
  <c r="AC466" i="1" s="1"/>
  <c r="AB103" i="1"/>
  <c r="AA103" i="1"/>
  <c r="Z103" i="1"/>
  <c r="Y103" i="1"/>
  <c r="Y102" i="1" s="1"/>
  <c r="Y466" i="1" s="1"/>
  <c r="X103" i="1"/>
  <c r="W103" i="1"/>
  <c r="V103" i="1"/>
  <c r="U103" i="1"/>
  <c r="U102" i="1" s="1"/>
  <c r="U466" i="1" s="1"/>
  <c r="T103" i="1"/>
  <c r="S103" i="1"/>
  <c r="R103" i="1"/>
  <c r="Q103" i="1"/>
  <c r="Q102" i="1" s="1"/>
  <c r="Q466" i="1" s="1"/>
  <c r="P103" i="1"/>
  <c r="O103" i="1"/>
  <c r="N103" i="1"/>
  <c r="M103" i="1"/>
  <c r="M102" i="1" s="1"/>
  <c r="M466" i="1" s="1"/>
  <c r="L103" i="1"/>
  <c r="K103" i="1"/>
  <c r="J103" i="1"/>
  <c r="I103" i="1"/>
  <c r="I102" i="1" s="1"/>
  <c r="I466" i="1" s="1"/>
  <c r="H103" i="1"/>
  <c r="G103" i="1"/>
  <c r="F103" i="1"/>
  <c r="E103" i="1"/>
  <c r="E102" i="1" s="1"/>
  <c r="E466" i="1" s="1"/>
  <c r="D103" i="1"/>
  <c r="AE102" i="1"/>
  <c r="AE466" i="1" s="1"/>
  <c r="AD102" i="1"/>
  <c r="AD466" i="1" s="1"/>
  <c r="AB102" i="1"/>
  <c r="AB466" i="1" s="1"/>
  <c r="AA102" i="1"/>
  <c r="AA466" i="1" s="1"/>
  <c r="Z102" i="1"/>
  <c r="Z466" i="1" s="1"/>
  <c r="X102" i="1"/>
  <c r="X466" i="1" s="1"/>
  <c r="W102" i="1"/>
  <c r="W466" i="1" s="1"/>
  <c r="V102" i="1"/>
  <c r="V466" i="1" s="1"/>
  <c r="T102" i="1"/>
  <c r="T466" i="1" s="1"/>
  <c r="S102" i="1"/>
  <c r="S466" i="1" s="1"/>
  <c r="R102" i="1"/>
  <c r="R466" i="1" s="1"/>
  <c r="P102" i="1"/>
  <c r="P466" i="1" s="1"/>
  <c r="O102" i="1"/>
  <c r="O466" i="1" s="1"/>
  <c r="N102" i="1"/>
  <c r="N466" i="1" s="1"/>
  <c r="L102" i="1"/>
  <c r="L466" i="1" s="1"/>
  <c r="K102" i="1"/>
  <c r="K466" i="1" s="1"/>
  <c r="J102" i="1"/>
  <c r="J466" i="1" s="1"/>
  <c r="H102" i="1"/>
  <c r="H466" i="1" s="1"/>
  <c r="G102" i="1"/>
  <c r="G466" i="1" s="1"/>
  <c r="F102" i="1"/>
  <c r="F466" i="1" s="1"/>
  <c r="D102" i="1"/>
  <c r="D466" i="1" s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44" i="1"/>
  <c r="C628" i="1"/>
  <c r="C609" i="1"/>
  <c r="C608" i="1"/>
  <c r="C607" i="1"/>
  <c r="C587" i="1"/>
  <c r="C572" i="1"/>
  <c r="C568" i="1"/>
  <c r="C629" i="1" s="1"/>
  <c r="C565" i="1"/>
  <c r="C549" i="1"/>
  <c r="C536" i="1"/>
  <c r="C525" i="1"/>
  <c r="C520" i="1"/>
  <c r="C612" i="1" s="1"/>
  <c r="C487" i="1"/>
  <c r="C472" i="1"/>
  <c r="C605" i="1" s="1"/>
  <c r="C467" i="1"/>
  <c r="C409" i="1"/>
  <c r="C407" i="1" s="1"/>
  <c r="C399" i="1"/>
  <c r="C380" i="1"/>
  <c r="C377" i="1"/>
  <c r="C374" i="1"/>
  <c r="C371" i="1"/>
  <c r="C368" i="1"/>
  <c r="C367" i="1"/>
  <c r="C364" i="1"/>
  <c r="C355" i="1"/>
  <c r="C350" i="1"/>
  <c r="C341" i="1"/>
  <c r="C328" i="1"/>
  <c r="C315" i="1"/>
  <c r="C302" i="1"/>
  <c r="C301" i="1"/>
  <c r="C300" i="1" s="1"/>
  <c r="C291" i="1"/>
  <c r="C252" i="1"/>
  <c r="C213" i="1"/>
  <c r="C206" i="1" s="1"/>
  <c r="C192" i="1" s="1"/>
  <c r="C202" i="1"/>
  <c r="C195" i="1"/>
  <c r="C193" i="1"/>
  <c r="C149" i="1"/>
  <c r="C141" i="1"/>
  <c r="C137" i="1"/>
  <c r="C112" i="1"/>
  <c r="C107" i="1"/>
  <c r="C103" i="1"/>
  <c r="C102" i="1" s="1"/>
  <c r="C466" i="1" s="1"/>
  <c r="C94" i="1"/>
  <c r="C75" i="1"/>
  <c r="C70" i="1"/>
  <c r="C69" i="1" s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O258" i="5" s="1"/>
  <c r="O257" i="5" s="1"/>
  <c r="N260" i="5"/>
  <c r="M260" i="5"/>
  <c r="L260" i="5"/>
  <c r="K260" i="5"/>
  <c r="J260" i="5"/>
  <c r="I260" i="5"/>
  <c r="H260" i="5"/>
  <c r="G260" i="5"/>
  <c r="F260" i="5"/>
  <c r="E260" i="5"/>
  <c r="D260" i="5"/>
  <c r="AE258" i="5"/>
  <c r="AE257" i="5" s="1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N258" i="5"/>
  <c r="M258" i="5"/>
  <c r="L258" i="5"/>
  <c r="K258" i="5"/>
  <c r="J258" i="5"/>
  <c r="I258" i="5"/>
  <c r="H258" i="5"/>
  <c r="G258" i="5"/>
  <c r="F258" i="5"/>
  <c r="E258" i="5"/>
  <c r="D258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F31" i="66" s="1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AA102" i="5" s="1"/>
  <c r="AA466" i="5" s="1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E466" i="5" s="1"/>
  <c r="AD102" i="5"/>
  <c r="AD466" i="5" s="1"/>
  <c r="AC102" i="5"/>
  <c r="AB102" i="5"/>
  <c r="Z102" i="5"/>
  <c r="Y102" i="5"/>
  <c r="X102" i="5"/>
  <c r="W102" i="5"/>
  <c r="W466" i="5" s="1"/>
  <c r="V102" i="5"/>
  <c r="U102" i="5"/>
  <c r="T102" i="5"/>
  <c r="S102" i="5"/>
  <c r="S466" i="5" s="1"/>
  <c r="R102" i="5"/>
  <c r="Q102" i="5"/>
  <c r="P102" i="5"/>
  <c r="O102" i="5"/>
  <c r="O466" i="5" s="1"/>
  <c r="N102" i="5"/>
  <c r="N466" i="5" s="1"/>
  <c r="M102" i="5"/>
  <c r="L102" i="5"/>
  <c r="K102" i="5"/>
  <c r="K466" i="5" s="1"/>
  <c r="J102" i="5"/>
  <c r="I102" i="5"/>
  <c r="H102" i="5"/>
  <c r="G102" i="5"/>
  <c r="G466" i="5" s="1"/>
  <c r="F102" i="5"/>
  <c r="E102" i="5"/>
  <c r="D102" i="5"/>
  <c r="E612" i="5"/>
  <c r="D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 s="1"/>
  <c r="AD587" i="5"/>
  <c r="AD644" i="5"/>
  <c r="AC587" i="5"/>
  <c r="AC644" i="5" s="1"/>
  <c r="AB587" i="5"/>
  <c r="AB644" i="5"/>
  <c r="AA587" i="5"/>
  <c r="AA644" i="5" s="1"/>
  <c r="Z587" i="5"/>
  <c r="Z644" i="5"/>
  <c r="Y587" i="5"/>
  <c r="Y644" i="5" s="1"/>
  <c r="X587" i="5"/>
  <c r="X644" i="5"/>
  <c r="W587" i="5"/>
  <c r="W644" i="5" s="1"/>
  <c r="V587" i="5"/>
  <c r="V644" i="5"/>
  <c r="U587" i="5"/>
  <c r="U644" i="5" s="1"/>
  <c r="T587" i="5"/>
  <c r="T644" i="5"/>
  <c r="S587" i="5"/>
  <c r="S644" i="5" s="1"/>
  <c r="R587" i="5"/>
  <c r="R644" i="5"/>
  <c r="Q587" i="5"/>
  <c r="Q644" i="5" s="1"/>
  <c r="P587" i="5"/>
  <c r="P644" i="5"/>
  <c r="O587" i="5"/>
  <c r="O644" i="5" s="1"/>
  <c r="N587" i="5"/>
  <c r="N644" i="5"/>
  <c r="M587" i="5"/>
  <c r="M644" i="5" s="1"/>
  <c r="L587" i="5"/>
  <c r="L644" i="5"/>
  <c r="K587" i="5"/>
  <c r="K644" i="5" s="1"/>
  <c r="J587" i="5"/>
  <c r="J644" i="5"/>
  <c r="I587" i="5"/>
  <c r="I644" i="5" s="1"/>
  <c r="H587" i="5"/>
  <c r="H644" i="5"/>
  <c r="G587" i="5"/>
  <c r="G644" i="5" s="1"/>
  <c r="F587" i="5"/>
  <c r="F644" i="5"/>
  <c r="E587" i="5"/>
  <c r="E644" i="5" s="1"/>
  <c r="D587" i="5"/>
  <c r="D644" i="5"/>
  <c r="C587" i="5"/>
  <c r="C644" i="5" s="1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 s="1"/>
  <c r="AD568" i="5"/>
  <c r="AD629" i="5" s="1"/>
  <c r="AC568" i="5"/>
  <c r="AC629" i="5" s="1"/>
  <c r="AB568" i="5"/>
  <c r="AB629" i="5" s="1"/>
  <c r="AA568" i="5"/>
  <c r="AA629" i="5" s="1"/>
  <c r="Z568" i="5"/>
  <c r="Z629" i="5" s="1"/>
  <c r="Y568" i="5"/>
  <c r="Y629" i="5" s="1"/>
  <c r="X568" i="5"/>
  <c r="X629" i="5" s="1"/>
  <c r="W568" i="5"/>
  <c r="W629" i="5" s="1"/>
  <c r="V568" i="5"/>
  <c r="V629" i="5" s="1"/>
  <c r="U568" i="5"/>
  <c r="U629" i="5" s="1"/>
  <c r="T568" i="5"/>
  <c r="T629" i="5" s="1"/>
  <c r="S568" i="5"/>
  <c r="S629" i="5" s="1"/>
  <c r="R568" i="5"/>
  <c r="R629" i="5" s="1"/>
  <c r="Q568" i="5"/>
  <c r="Q629" i="5" s="1"/>
  <c r="P568" i="5"/>
  <c r="P629" i="5" s="1"/>
  <c r="O568" i="5"/>
  <c r="O629" i="5" s="1"/>
  <c r="N568" i="5"/>
  <c r="N629" i="5" s="1"/>
  <c r="M568" i="5"/>
  <c r="M629" i="5" s="1"/>
  <c r="L568" i="5"/>
  <c r="L629" i="5" s="1"/>
  <c r="K568" i="5"/>
  <c r="K629" i="5" s="1"/>
  <c r="J568" i="5"/>
  <c r="J629" i="5" s="1"/>
  <c r="I568" i="5"/>
  <c r="I629" i="5" s="1"/>
  <c r="H568" i="5"/>
  <c r="H629" i="5" s="1"/>
  <c r="G568" i="5"/>
  <c r="G629" i="5" s="1"/>
  <c r="F568" i="5"/>
  <c r="F629" i="5" s="1"/>
  <c r="E568" i="5"/>
  <c r="E629" i="5" s="1"/>
  <c r="D568" i="5"/>
  <c r="D629" i="5" s="1"/>
  <c r="C568" i="5"/>
  <c r="C629" i="5" s="1"/>
  <c r="AE565" i="5"/>
  <c r="AE628" i="5" s="1"/>
  <c r="AD565" i="5"/>
  <c r="AD628" i="5" s="1"/>
  <c r="AC565" i="5"/>
  <c r="AC628" i="5" s="1"/>
  <c r="AB565" i="5"/>
  <c r="AB628" i="5" s="1"/>
  <c r="AA565" i="5"/>
  <c r="AA628" i="5" s="1"/>
  <c r="Z565" i="5"/>
  <c r="Z628" i="5" s="1"/>
  <c r="Y565" i="5"/>
  <c r="Y628" i="5" s="1"/>
  <c r="X565" i="5"/>
  <c r="X628" i="5" s="1"/>
  <c r="W565" i="5"/>
  <c r="W628" i="5" s="1"/>
  <c r="V565" i="5"/>
  <c r="V628" i="5" s="1"/>
  <c r="U565" i="5"/>
  <c r="U628" i="5" s="1"/>
  <c r="T565" i="5"/>
  <c r="T628" i="5" s="1"/>
  <c r="S565" i="5"/>
  <c r="S628" i="5" s="1"/>
  <c r="R565" i="5"/>
  <c r="R628" i="5" s="1"/>
  <c r="Q565" i="5"/>
  <c r="Q628" i="5" s="1"/>
  <c r="P565" i="5"/>
  <c r="P628" i="5" s="1"/>
  <c r="O565" i="5"/>
  <c r="O628" i="5" s="1"/>
  <c r="N565" i="5"/>
  <c r="N628" i="5" s="1"/>
  <c r="M565" i="5"/>
  <c r="M628" i="5" s="1"/>
  <c r="L565" i="5"/>
  <c r="L628" i="5" s="1"/>
  <c r="K565" i="5"/>
  <c r="K628" i="5" s="1"/>
  <c r="J565" i="5"/>
  <c r="J628" i="5" s="1"/>
  <c r="I565" i="5"/>
  <c r="I628" i="5" s="1"/>
  <c r="H565" i="5"/>
  <c r="H628" i="5" s="1"/>
  <c r="G565" i="5"/>
  <c r="G628" i="5" s="1"/>
  <c r="F565" i="5"/>
  <c r="F628" i="5" s="1"/>
  <c r="E565" i="5"/>
  <c r="E628" i="5" s="1"/>
  <c r="D565" i="5"/>
  <c r="D628" i="5" s="1"/>
  <c r="C565" i="5"/>
  <c r="C628" i="5" s="1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 s="1"/>
  <c r="AD520" i="5"/>
  <c r="AD612" i="5" s="1"/>
  <c r="AC520" i="5"/>
  <c r="AC612" i="5" s="1"/>
  <c r="AB520" i="5"/>
  <c r="AB612" i="5" s="1"/>
  <c r="AA520" i="5"/>
  <c r="AA612" i="5" s="1"/>
  <c r="Z520" i="5"/>
  <c r="Z612" i="5" s="1"/>
  <c r="Y520" i="5"/>
  <c r="Y612" i="5" s="1"/>
  <c r="X520" i="5"/>
  <c r="X612" i="5" s="1"/>
  <c r="W520" i="5"/>
  <c r="W612" i="5" s="1"/>
  <c r="V520" i="5"/>
  <c r="V612" i="5" s="1"/>
  <c r="U520" i="5"/>
  <c r="U612" i="5" s="1"/>
  <c r="T520" i="5"/>
  <c r="T612" i="5" s="1"/>
  <c r="S520" i="5"/>
  <c r="S612" i="5" s="1"/>
  <c r="R520" i="5"/>
  <c r="R612" i="5" s="1"/>
  <c r="Q520" i="5"/>
  <c r="Q612" i="5" s="1"/>
  <c r="P520" i="5"/>
  <c r="P612" i="5" s="1"/>
  <c r="O520" i="5"/>
  <c r="O612" i="5" s="1"/>
  <c r="N520" i="5"/>
  <c r="N612" i="5" s="1"/>
  <c r="M520" i="5"/>
  <c r="M612" i="5" s="1"/>
  <c r="L520" i="5"/>
  <c r="L612" i="5" s="1"/>
  <c r="K520" i="5"/>
  <c r="K612" i="5" s="1"/>
  <c r="J520" i="5"/>
  <c r="J612" i="5" s="1"/>
  <c r="I520" i="5"/>
  <c r="I612" i="5" s="1"/>
  <c r="H520" i="5"/>
  <c r="H612" i="5" s="1"/>
  <c r="G520" i="5"/>
  <c r="G612" i="5" s="1"/>
  <c r="F520" i="5"/>
  <c r="F612" i="5" s="1"/>
  <c r="E520" i="5"/>
  <c r="D520" i="5"/>
  <c r="C520" i="5"/>
  <c r="C612" i="5" s="1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D605" i="5" s="1"/>
  <c r="AC472" i="5"/>
  <c r="AB472" i="5"/>
  <c r="AB605" i="5" s="1"/>
  <c r="AA472" i="5"/>
  <c r="AA605" i="5" s="1"/>
  <c r="Z472" i="5"/>
  <c r="Z605" i="5"/>
  <c r="Y472" i="5"/>
  <c r="X472" i="5"/>
  <c r="X605" i="5" s="1"/>
  <c r="W472" i="5"/>
  <c r="V472" i="5"/>
  <c r="V605" i="5"/>
  <c r="U472" i="5"/>
  <c r="T472" i="5"/>
  <c r="T605" i="5" s="1"/>
  <c r="S472" i="5"/>
  <c r="R472" i="5"/>
  <c r="Q472" i="5"/>
  <c r="P472" i="5"/>
  <c r="P605" i="5"/>
  <c r="O472" i="5"/>
  <c r="N472" i="5"/>
  <c r="M472" i="5"/>
  <c r="L472" i="5"/>
  <c r="L605" i="5" s="1"/>
  <c r="K472" i="5"/>
  <c r="K605" i="5" s="1"/>
  <c r="J472" i="5"/>
  <c r="J605" i="5" s="1"/>
  <c r="I472" i="5"/>
  <c r="H472" i="5"/>
  <c r="H605" i="5"/>
  <c r="G472" i="5"/>
  <c r="F472" i="5"/>
  <c r="F605" i="5" s="1"/>
  <c r="E472" i="5"/>
  <c r="E605" i="5" s="1"/>
  <c r="D472" i="5"/>
  <c r="D605" i="5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/>
  <c r="C399" i="5"/>
  <c r="C380" i="5"/>
  <c r="C377" i="5"/>
  <c r="C374" i="5"/>
  <c r="C371" i="5"/>
  <c r="C368" i="5"/>
  <c r="C367" i="5" s="1"/>
  <c r="C364" i="5"/>
  <c r="C355" i="5"/>
  <c r="C350" i="5"/>
  <c r="C341" i="5"/>
  <c r="C328" i="5"/>
  <c r="C315" i="5"/>
  <c r="C302" i="5"/>
  <c r="C301" i="5" s="1"/>
  <c r="C300" i="5" s="1"/>
  <c r="C291" i="5"/>
  <c r="C279" i="5"/>
  <c r="C277" i="5" s="1"/>
  <c r="C272" i="5"/>
  <c r="C270" i="5" s="1"/>
  <c r="C269" i="5" s="1"/>
  <c r="C257" i="5" s="1"/>
  <c r="C260" i="5"/>
  <c r="C258" i="5"/>
  <c r="C244" i="5"/>
  <c r="C240" i="5"/>
  <c r="C149" i="5"/>
  <c r="C112" i="5"/>
  <c r="Z466" i="5"/>
  <c r="V466" i="5"/>
  <c r="R466" i="5"/>
  <c r="J466" i="5"/>
  <c r="F466" i="5"/>
  <c r="C107" i="5"/>
  <c r="AC466" i="5"/>
  <c r="Y466" i="5"/>
  <c r="U466" i="5"/>
  <c r="Q466" i="5"/>
  <c r="M466" i="5"/>
  <c r="I466" i="5"/>
  <c r="E466" i="5"/>
  <c r="C103" i="5"/>
  <c r="C102" i="5"/>
  <c r="C466" i="5" s="1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/>
  <c r="AD520" i="2"/>
  <c r="AD612" i="2"/>
  <c r="AC520" i="2"/>
  <c r="AC612" i="2"/>
  <c r="AB520" i="2"/>
  <c r="AB612" i="2"/>
  <c r="AA520" i="2"/>
  <c r="AA612" i="2"/>
  <c r="Z520" i="2"/>
  <c r="Z612" i="2"/>
  <c r="Y520" i="2"/>
  <c r="Y612" i="2"/>
  <c r="X520" i="2"/>
  <c r="X612" i="2"/>
  <c r="W520" i="2"/>
  <c r="W612" i="2"/>
  <c r="V520" i="2"/>
  <c r="V612" i="2"/>
  <c r="U520" i="2"/>
  <c r="U612" i="2"/>
  <c r="T520" i="2"/>
  <c r="T612" i="2"/>
  <c r="S520" i="2"/>
  <c r="S612" i="2"/>
  <c r="R520" i="2"/>
  <c r="R612" i="2"/>
  <c r="Q520" i="2"/>
  <c r="Q612" i="2"/>
  <c r="P520" i="2"/>
  <c r="P612" i="2"/>
  <c r="O520" i="2"/>
  <c r="O612" i="2"/>
  <c r="N520" i="2"/>
  <c r="N612" i="2"/>
  <c r="M520" i="2"/>
  <c r="M612" i="2"/>
  <c r="L520" i="2"/>
  <c r="L612" i="2"/>
  <c r="K520" i="2"/>
  <c r="K612" i="2"/>
  <c r="J520" i="2"/>
  <c r="J612" i="2"/>
  <c r="I520" i="2"/>
  <c r="I612" i="2"/>
  <c r="H520" i="2"/>
  <c r="H612" i="2"/>
  <c r="G520" i="2"/>
  <c r="G612" i="2"/>
  <c r="F520" i="2"/>
  <c r="F612" i="2"/>
  <c r="E520" i="2"/>
  <c r="E612" i="2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/>
  <c r="AC182" i="2" s="1"/>
  <c r="AB182" i="2" s="1"/>
  <c r="AA182" i="2" s="1"/>
  <c r="Z182" i="2" s="1"/>
  <c r="Y182" i="2" s="1"/>
  <c r="X182" i="2" s="1"/>
  <c r="W182" i="2" s="1"/>
  <c r="V182" i="2" s="1"/>
  <c r="U182" i="2" s="1"/>
  <c r="T182" i="2" s="1"/>
  <c r="S182" i="2" s="1"/>
  <c r="R182" i="2" s="1"/>
  <c r="Q182" i="2" s="1"/>
  <c r="P182" i="2" s="1"/>
  <c r="O182" i="2" s="1"/>
  <c r="N182" i="2" s="1"/>
  <c r="M182" i="2" s="1"/>
  <c r="L182" i="2" s="1"/>
  <c r="K182" i="2" s="1"/>
  <c r="J182" i="2" s="1"/>
  <c r="I182" i="2" s="1"/>
  <c r="H182" i="2" s="1"/>
  <c r="G182" i="2" s="1"/>
  <c r="F182" i="2" s="1"/>
  <c r="E182" i="2" s="1"/>
  <c r="D182" i="2" s="1"/>
  <c r="C182" i="2" s="1"/>
  <c r="AE178" i="2"/>
  <c r="AD178" i="2"/>
  <c r="AC178" i="2" s="1"/>
  <c r="AB178" i="2" s="1"/>
  <c r="AA178" i="2" s="1"/>
  <c r="Z178" i="2" s="1"/>
  <c r="Y178" i="2" s="1"/>
  <c r="X178" i="2" s="1"/>
  <c r="W178" i="2" s="1"/>
  <c r="V178" i="2" s="1"/>
  <c r="U178" i="2" s="1"/>
  <c r="T178" i="2" s="1"/>
  <c r="S178" i="2" s="1"/>
  <c r="R178" i="2" s="1"/>
  <c r="Q178" i="2" s="1"/>
  <c r="P178" i="2" s="1"/>
  <c r="O178" i="2" s="1"/>
  <c r="N178" i="2" s="1"/>
  <c r="M178" i="2" s="1"/>
  <c r="L178" i="2" s="1"/>
  <c r="K178" i="2" s="1"/>
  <c r="J178" i="2" s="1"/>
  <c r="I178" i="2" s="1"/>
  <c r="H178" i="2" s="1"/>
  <c r="G178" i="2" s="1"/>
  <c r="F178" i="2" s="1"/>
  <c r="E178" i="2" s="1"/>
  <c r="D178" i="2" s="1"/>
  <c r="C178" i="2" s="1"/>
  <c r="AE174" i="2"/>
  <c r="AD174" i="2"/>
  <c r="AC174" i="2" s="1"/>
  <c r="AB174" i="2" s="1"/>
  <c r="AA174" i="2" s="1"/>
  <c r="Z174" i="2" s="1"/>
  <c r="Y174" i="2" s="1"/>
  <c r="X174" i="2" s="1"/>
  <c r="W174" i="2" s="1"/>
  <c r="V174" i="2" s="1"/>
  <c r="U174" i="2" s="1"/>
  <c r="T174" i="2" s="1"/>
  <c r="S174" i="2" s="1"/>
  <c r="R174" i="2" s="1"/>
  <c r="Q174" i="2" s="1"/>
  <c r="P174" i="2" s="1"/>
  <c r="O174" i="2" s="1"/>
  <c r="N174" i="2" s="1"/>
  <c r="M174" i="2" s="1"/>
  <c r="L174" i="2" s="1"/>
  <c r="K174" i="2" s="1"/>
  <c r="J174" i="2" s="1"/>
  <c r="I174" i="2" s="1"/>
  <c r="H174" i="2" s="1"/>
  <c r="G174" i="2" s="1"/>
  <c r="F174" i="2" s="1"/>
  <c r="E174" i="2" s="1"/>
  <c r="D174" i="2" s="1"/>
  <c r="C174" i="2" s="1"/>
  <c r="AE173" i="2"/>
  <c r="AD173" i="2"/>
  <c r="AC173" i="2" s="1"/>
  <c r="AB173" i="2" s="1"/>
  <c r="AA173" i="2" s="1"/>
  <c r="Z173" i="2" s="1"/>
  <c r="Y173" i="2" s="1"/>
  <c r="X173" i="2" s="1"/>
  <c r="W173" i="2" s="1"/>
  <c r="V173" i="2" s="1"/>
  <c r="U173" i="2" s="1"/>
  <c r="T173" i="2" s="1"/>
  <c r="S173" i="2" s="1"/>
  <c r="R173" i="2" s="1"/>
  <c r="Q173" i="2" s="1"/>
  <c r="P173" i="2" s="1"/>
  <c r="O173" i="2" s="1"/>
  <c r="N173" i="2" s="1"/>
  <c r="M173" i="2" s="1"/>
  <c r="L173" i="2" s="1"/>
  <c r="K173" i="2" s="1"/>
  <c r="J173" i="2" s="1"/>
  <c r="I173" i="2" s="1"/>
  <c r="H173" i="2" s="1"/>
  <c r="G173" i="2" s="1"/>
  <c r="F173" i="2" s="1"/>
  <c r="E173" i="2" s="1"/>
  <c r="D173" i="2" s="1"/>
  <c r="C173" i="2" s="1"/>
  <c r="AE161" i="2"/>
  <c r="AD161" i="2"/>
  <c r="AC161" i="2" s="1"/>
  <c r="AB161" i="2" s="1"/>
  <c r="AA161" i="2" s="1"/>
  <c r="Z161" i="2" s="1"/>
  <c r="Y161" i="2" s="1"/>
  <c r="X161" i="2" s="1"/>
  <c r="W161" i="2" s="1"/>
  <c r="V161" i="2" s="1"/>
  <c r="U161" i="2" s="1"/>
  <c r="T161" i="2" s="1"/>
  <c r="S161" i="2" s="1"/>
  <c r="R161" i="2" s="1"/>
  <c r="Q161" i="2" s="1"/>
  <c r="P161" i="2" s="1"/>
  <c r="O161" i="2" s="1"/>
  <c r="N161" i="2" s="1"/>
  <c r="M161" i="2" s="1"/>
  <c r="L161" i="2" s="1"/>
  <c r="K161" i="2" s="1"/>
  <c r="J161" i="2" s="1"/>
  <c r="I161" i="2" s="1"/>
  <c r="H161" i="2" s="1"/>
  <c r="G161" i="2" s="1"/>
  <c r="F161" i="2" s="1"/>
  <c r="E161" i="2" s="1"/>
  <c r="D161" i="2" s="1"/>
  <c r="C161" i="2" s="1"/>
  <c r="AE160" i="2"/>
  <c r="AD160" i="2"/>
  <c r="AC160" i="2" s="1"/>
  <c r="AB160" i="2" s="1"/>
  <c r="AA160" i="2" s="1"/>
  <c r="Z160" i="2" s="1"/>
  <c r="Y160" i="2" s="1"/>
  <c r="X160" i="2" s="1"/>
  <c r="W160" i="2" s="1"/>
  <c r="V160" i="2" s="1"/>
  <c r="U160" i="2" s="1"/>
  <c r="T160" i="2" s="1"/>
  <c r="S160" i="2" s="1"/>
  <c r="R160" i="2" s="1"/>
  <c r="Q160" i="2" s="1"/>
  <c r="P160" i="2" s="1"/>
  <c r="O160" i="2" s="1"/>
  <c r="N160" i="2" s="1"/>
  <c r="M160" i="2" s="1"/>
  <c r="L160" i="2" s="1"/>
  <c r="K160" i="2" s="1"/>
  <c r="J160" i="2" s="1"/>
  <c r="I160" i="2" s="1"/>
  <c r="H160" i="2" s="1"/>
  <c r="G160" i="2" s="1"/>
  <c r="F160" i="2" s="1"/>
  <c r="E160" i="2" s="1"/>
  <c r="D160" i="2" s="1"/>
  <c r="C160" i="2" s="1"/>
  <c r="C426" i="2"/>
  <c r="C193" i="2"/>
  <c r="C192" i="2" s="1"/>
  <c r="C611" i="2"/>
  <c r="C609" i="2"/>
  <c r="C545" i="2"/>
  <c r="C541" i="2"/>
  <c r="C536" i="2"/>
  <c r="C530" i="2"/>
  <c r="C525" i="2"/>
  <c r="C520" i="2"/>
  <c r="C612" i="2" s="1"/>
  <c r="C279" i="2"/>
  <c r="C277" i="2" s="1"/>
  <c r="C272" i="2"/>
  <c r="C270" i="2" s="1"/>
  <c r="C269" i="2" s="1"/>
  <c r="C260" i="2"/>
  <c r="C258" i="2" s="1"/>
  <c r="C252" i="2"/>
  <c r="C244" i="2"/>
  <c r="C240" i="2"/>
  <c r="C237" i="2"/>
  <c r="C230" i="2"/>
  <c r="C226" i="2"/>
  <c r="C219" i="2"/>
  <c r="C217" i="2" s="1"/>
  <c r="C216" i="2" s="1"/>
  <c r="C213" i="2"/>
  <c r="C206" i="2"/>
  <c r="C202" i="2"/>
  <c r="C195" i="2"/>
  <c r="C607" i="41"/>
  <c r="C67" i="41"/>
  <c r="C257" i="41"/>
  <c r="C67" i="40"/>
  <c r="C5" i="40" s="1"/>
  <c r="C257" i="40"/>
  <c r="H657" i="39"/>
  <c r="H28" i="44" s="1"/>
  <c r="H27" i="44" s="1"/>
  <c r="X657" i="39"/>
  <c r="X28" i="44" s="1"/>
  <c r="X27" i="44" s="1"/>
  <c r="C605" i="5"/>
  <c r="G605" i="5"/>
  <c r="O605" i="5"/>
  <c r="S605" i="5"/>
  <c r="W605" i="5"/>
  <c r="AE605" i="5"/>
  <c r="N605" i="5"/>
  <c r="R605" i="5"/>
  <c r="I605" i="5"/>
  <c r="M605" i="5"/>
  <c r="Q605" i="5"/>
  <c r="U605" i="5"/>
  <c r="Y605" i="5"/>
  <c r="AC605" i="5"/>
  <c r="C187" i="2"/>
  <c r="C107" i="44"/>
  <c r="C27" i="44"/>
  <c r="C87" i="44"/>
  <c r="R93" i="67" l="1"/>
  <c r="U93" i="67"/>
  <c r="E93" i="67"/>
  <c r="X93" i="67"/>
  <c r="H93" i="67"/>
  <c r="AE93" i="67"/>
  <c r="O93" i="67"/>
  <c r="AD93" i="67"/>
  <c r="N93" i="67"/>
  <c r="Q93" i="67"/>
  <c r="T93" i="67"/>
  <c r="D93" i="67"/>
  <c r="AA93" i="67"/>
  <c r="K93" i="67"/>
  <c r="Z93" i="67"/>
  <c r="J93" i="67"/>
  <c r="AC93" i="67"/>
  <c r="M93" i="67"/>
  <c r="P93" i="67"/>
  <c r="W93" i="67"/>
  <c r="G93" i="67"/>
  <c r="V93" i="67"/>
  <c r="F93" i="67"/>
  <c r="Y93" i="67"/>
  <c r="I93" i="67"/>
  <c r="AB93" i="67"/>
  <c r="L93" i="67"/>
  <c r="S93" i="67"/>
  <c r="W565" i="65"/>
  <c r="W628" i="65" s="1"/>
  <c r="O383" i="65"/>
  <c r="W391" i="65"/>
  <c r="W562" i="65"/>
  <c r="W627" i="65" s="1"/>
  <c r="C571" i="65"/>
  <c r="C630" i="65" s="1"/>
  <c r="AE407" i="65"/>
  <c r="AD399" i="65"/>
  <c r="F559" i="65"/>
  <c r="F626" i="65" s="1"/>
  <c r="AA391" i="65"/>
  <c r="C383" i="65"/>
  <c r="V559" i="65"/>
  <c r="V626" i="65" s="1"/>
  <c r="C415" i="65"/>
  <c r="G559" i="65"/>
  <c r="G626" i="65" s="1"/>
  <c r="R391" i="65"/>
  <c r="O562" i="65"/>
  <c r="O627" i="65" s="1"/>
  <c r="W399" i="65"/>
  <c r="Z399" i="65"/>
  <c r="C129" i="70"/>
  <c r="D62" i="71"/>
  <c r="D129" i="70" s="1"/>
  <c r="D53" i="71"/>
  <c r="D120" i="70" s="1"/>
  <c r="C120" i="70"/>
  <c r="D64" i="71"/>
  <c r="D63" i="70" s="1"/>
  <c r="C63" i="70"/>
  <c r="D59" i="71"/>
  <c r="D126" i="70" s="1"/>
  <c r="C126" i="70"/>
  <c r="D47" i="71"/>
  <c r="D114" i="70" s="1"/>
  <c r="C114" i="70"/>
  <c r="D38" i="71"/>
  <c r="D106" i="70" s="1"/>
  <c r="C106" i="70"/>
  <c r="D51" i="71"/>
  <c r="D118" i="70" s="1"/>
  <c r="C118" i="70"/>
  <c r="D44" i="71"/>
  <c r="D111" i="70" s="1"/>
  <c r="C111" i="70"/>
  <c r="C79" i="70"/>
  <c r="D29" i="71"/>
  <c r="D79" i="70" s="1"/>
  <c r="D19" i="71"/>
  <c r="D100" i="70" s="1"/>
  <c r="C100" i="70"/>
  <c r="C91" i="70"/>
  <c r="D8" i="71"/>
  <c r="D91" i="70" s="1"/>
  <c r="D37" i="71"/>
  <c r="D28" i="70" s="1"/>
  <c r="C28" i="70"/>
  <c r="D18" i="71"/>
  <c r="D99" i="70" s="1"/>
  <c r="C99" i="70"/>
  <c r="C90" i="70"/>
  <c r="D7" i="71"/>
  <c r="D90" i="70" s="1"/>
  <c r="D40" i="71"/>
  <c r="D107" i="70" s="1"/>
  <c r="C107" i="70"/>
  <c r="D35" i="71"/>
  <c r="D105" i="70" s="1"/>
  <c r="C105" i="70"/>
  <c r="D30" i="71"/>
  <c r="D48" i="70" s="1"/>
  <c r="C48" i="70"/>
  <c r="D21" i="71"/>
  <c r="D12" i="70" s="1"/>
  <c r="C12" i="70"/>
  <c r="D42" i="71"/>
  <c r="D109" i="70" s="1"/>
  <c r="C109" i="70"/>
  <c r="D43" i="71"/>
  <c r="D110" i="70" s="1"/>
  <c r="C110" i="70"/>
  <c r="D46" i="71"/>
  <c r="D113" i="70" s="1"/>
  <c r="C113" i="70"/>
  <c r="C65" i="70"/>
  <c r="D39" i="71"/>
  <c r="D65" i="70" s="1"/>
  <c r="C108" i="70"/>
  <c r="D41" i="71"/>
  <c r="D108" i="70" s="1"/>
  <c r="C104" i="70"/>
  <c r="D31" i="71"/>
  <c r="D104" i="70" s="1"/>
  <c r="C97" i="70"/>
  <c r="D15" i="71"/>
  <c r="D97" i="70" s="1"/>
  <c r="C21" i="70"/>
  <c r="D33" i="71"/>
  <c r="D21" i="70" s="1"/>
  <c r="C103" i="70"/>
  <c r="D28" i="71"/>
  <c r="D103" i="70" s="1"/>
  <c r="D14" i="71"/>
  <c r="D15" i="70" s="1"/>
  <c r="C15" i="70"/>
  <c r="D17" i="71"/>
  <c r="D5" i="70" s="1"/>
  <c r="C5" i="70"/>
  <c r="D25" i="71"/>
  <c r="D6" i="70" s="1"/>
  <c r="C6" i="70"/>
  <c r="D20" i="71"/>
  <c r="D101" i="70" s="1"/>
  <c r="C101" i="70"/>
  <c r="D58" i="71"/>
  <c r="D125" i="70" s="1"/>
  <c r="C125" i="70"/>
  <c r="C112" i="70"/>
  <c r="D45" i="71"/>
  <c r="D112" i="70" s="1"/>
  <c r="D63" i="71"/>
  <c r="D130" i="70" s="1"/>
  <c r="C130" i="70"/>
  <c r="D61" i="71"/>
  <c r="D128" i="70" s="1"/>
  <c r="C128" i="70"/>
  <c r="C117" i="70"/>
  <c r="D50" i="71"/>
  <c r="D117" i="70" s="1"/>
  <c r="D11" i="71"/>
  <c r="D94" i="70" s="1"/>
  <c r="C94" i="70"/>
  <c r="C88" i="70"/>
  <c r="D5" i="71"/>
  <c r="D88" i="70" s="1"/>
  <c r="D10" i="71"/>
  <c r="D93" i="70" s="1"/>
  <c r="C93" i="70"/>
  <c r="D4" i="71"/>
  <c r="D87" i="70" s="1"/>
  <c r="C87" i="70"/>
  <c r="D26" i="71"/>
  <c r="D46" i="70" s="1"/>
  <c r="C46" i="70"/>
  <c r="C96" i="70"/>
  <c r="D13" i="71"/>
  <c r="D96" i="70" s="1"/>
  <c r="AF13" i="67"/>
  <c r="C3" i="71"/>
  <c r="D32" i="71"/>
  <c r="D22" i="70" s="1"/>
  <c r="C22" i="70"/>
  <c r="D22" i="71"/>
  <c r="D18" i="70" s="1"/>
  <c r="C18" i="70"/>
  <c r="C98" i="70"/>
  <c r="D16" i="71"/>
  <c r="D98" i="70" s="1"/>
  <c r="D6" i="71"/>
  <c r="D89" i="70" s="1"/>
  <c r="C89" i="70"/>
  <c r="L568" i="65"/>
  <c r="L629" i="65" s="1"/>
  <c r="AE568" i="65"/>
  <c r="AE629" i="65" s="1"/>
  <c r="S391" i="65"/>
  <c r="D55" i="71"/>
  <c r="D122" i="70" s="1"/>
  <c r="C122" i="70"/>
  <c r="C121" i="70"/>
  <c r="D54" i="71"/>
  <c r="D121" i="70" s="1"/>
  <c r="D34" i="71"/>
  <c r="D19" i="70" s="1"/>
  <c r="C19" i="70"/>
  <c r="D36" i="71"/>
  <c r="D52" i="70" s="1"/>
  <c r="C52" i="70"/>
  <c r="D9" i="71"/>
  <c r="D92" i="70" s="1"/>
  <c r="C92" i="70"/>
  <c r="D12" i="71"/>
  <c r="D95" i="70" s="1"/>
  <c r="C95" i="70"/>
  <c r="X407" i="65"/>
  <c r="H568" i="65"/>
  <c r="H629" i="65" s="1"/>
  <c r="O559" i="65"/>
  <c r="O626" i="65" s="1"/>
  <c r="R562" i="65"/>
  <c r="R627" i="65" s="1"/>
  <c r="X568" i="65"/>
  <c r="X629" i="65" s="1"/>
  <c r="H407" i="65"/>
  <c r="C257" i="2"/>
  <c r="C67" i="39"/>
  <c r="C192" i="40"/>
  <c r="C191" i="40" s="1"/>
  <c r="C7" i="39"/>
  <c r="C5" i="39" s="1"/>
  <c r="C80" i="39"/>
  <c r="C349" i="40"/>
  <c r="C299" i="40" s="1"/>
  <c r="C298" i="40" s="1"/>
  <c r="C297" i="40" s="1"/>
  <c r="AE486" i="65"/>
  <c r="AE122" i="65"/>
  <c r="O486" i="65"/>
  <c r="O122" i="65"/>
  <c r="N67" i="44"/>
  <c r="V67" i="44"/>
  <c r="W87" i="44"/>
  <c r="Y87" i="44"/>
  <c r="AE87" i="44"/>
  <c r="E107" i="44"/>
  <c r="M107" i="44"/>
  <c r="U107" i="44"/>
  <c r="AC107" i="44"/>
  <c r="Z7" i="40"/>
  <c r="Z5" i="40" s="1"/>
  <c r="U486" i="65"/>
  <c r="U122" i="65"/>
  <c r="Y486" i="65"/>
  <c r="Y122" i="65"/>
  <c r="V7" i="40"/>
  <c r="V5" i="40" s="1"/>
  <c r="C31" i="41"/>
  <c r="C7" i="41" s="1"/>
  <c r="C5" i="41" s="1"/>
  <c r="C192" i="41"/>
  <c r="C216" i="41"/>
  <c r="C301" i="41"/>
  <c r="C300" i="41" s="1"/>
  <c r="C299" i="41" s="1"/>
  <c r="C298" i="41" s="1"/>
  <c r="C297" i="41" s="1"/>
  <c r="C555" i="41"/>
  <c r="K191" i="65"/>
  <c r="L573" i="65"/>
  <c r="L571" i="65" s="1"/>
  <c r="L630" i="65" s="1"/>
  <c r="L415" i="65"/>
  <c r="W570" i="65"/>
  <c r="W407" i="65"/>
  <c r="AA573" i="65"/>
  <c r="AA571" i="65" s="1"/>
  <c r="AA630" i="65" s="1"/>
  <c r="AA415" i="65"/>
  <c r="AA567" i="65"/>
  <c r="AA565" i="65" s="1"/>
  <c r="AA628" i="65" s="1"/>
  <c r="AA399" i="65"/>
  <c r="W573" i="65"/>
  <c r="W571" i="65" s="1"/>
  <c r="W630" i="65" s="1"/>
  <c r="W415" i="65"/>
  <c r="O570" i="65"/>
  <c r="O407" i="65"/>
  <c r="M478" i="65"/>
  <c r="M606" i="65" s="1"/>
  <c r="Z561" i="65"/>
  <c r="Z559" i="65" s="1"/>
  <c r="Z626" i="65" s="1"/>
  <c r="Z383" i="65"/>
  <c r="O567" i="65"/>
  <c r="O565" i="65" s="1"/>
  <c r="O628" i="65" s="1"/>
  <c r="O399" i="65"/>
  <c r="Z618" i="65"/>
  <c r="Z524" i="65"/>
  <c r="J618" i="65"/>
  <c r="J524" i="65"/>
  <c r="R35" i="65"/>
  <c r="Y35" i="65"/>
  <c r="I35" i="65"/>
  <c r="X425" i="65"/>
  <c r="H425" i="65"/>
  <c r="N191" i="65"/>
  <c r="H191" i="65"/>
  <c r="C191" i="65"/>
  <c r="AB191" i="65"/>
  <c r="AA562" i="65"/>
  <c r="AA627" i="65" s="1"/>
  <c r="R565" i="65"/>
  <c r="R628" i="65" s="1"/>
  <c r="G570" i="65"/>
  <c r="G568" i="65" s="1"/>
  <c r="G629" i="65" s="1"/>
  <c r="G407" i="65"/>
  <c r="N562" i="65"/>
  <c r="N627" i="65" s="1"/>
  <c r="V112" i="65"/>
  <c r="N579" i="65"/>
  <c r="N636" i="65" s="1"/>
  <c r="N425" i="65"/>
  <c r="I579" i="65"/>
  <c r="I636" i="65" s="1"/>
  <c r="I425" i="65"/>
  <c r="O571" i="65"/>
  <c r="O630" i="65" s="1"/>
  <c r="S407" i="65"/>
  <c r="AA69" i="65"/>
  <c r="AA68" i="65" s="1"/>
  <c r="T568" i="65"/>
  <c r="T629" i="65" s="1"/>
  <c r="K571" i="65"/>
  <c r="K630" i="65" s="1"/>
  <c r="AE565" i="65"/>
  <c r="AE628" i="65" s="1"/>
  <c r="AE564" i="65"/>
  <c r="AE562" i="65" s="1"/>
  <c r="AE627" i="65" s="1"/>
  <c r="AE391" i="65"/>
  <c r="Y8" i="65"/>
  <c r="I8" i="65"/>
  <c r="O568" i="65"/>
  <c r="O629" i="65" s="1"/>
  <c r="AD549" i="65"/>
  <c r="N620" i="65"/>
  <c r="N524" i="65"/>
  <c r="F549" i="65"/>
  <c r="AC486" i="65"/>
  <c r="AC478" i="65" s="1"/>
  <c r="AC606" i="65" s="1"/>
  <c r="AC122" i="65"/>
  <c r="S35" i="65"/>
  <c r="C35" i="65"/>
  <c r="R31" i="65"/>
  <c r="R460" i="65" s="1"/>
  <c r="AA191" i="65"/>
  <c r="S568" i="65"/>
  <c r="S629" i="65" s="1"/>
  <c r="AC349" i="65"/>
  <c r="M349" i="65"/>
  <c r="Y478" i="65"/>
  <c r="Y606" i="65" s="1"/>
  <c r="I478" i="65"/>
  <c r="I606" i="65" s="1"/>
  <c r="S69" i="65"/>
  <c r="S68" i="65" s="1"/>
  <c r="AE35" i="65"/>
  <c r="O35" i="65"/>
  <c r="AD191" i="65"/>
  <c r="X191" i="65"/>
  <c r="S191" i="65"/>
  <c r="L191" i="65"/>
  <c r="AC497" i="65"/>
  <c r="AC608" i="65" s="1"/>
  <c r="U497" i="65"/>
  <c r="U608" i="65" s="1"/>
  <c r="M497" i="65"/>
  <c r="M608" i="65" s="1"/>
  <c r="AE69" i="65"/>
  <c r="AE68" i="65" s="1"/>
  <c r="M69" i="65"/>
  <c r="M68" i="65" s="1"/>
  <c r="AC8" i="65"/>
  <c r="M8" i="65"/>
  <c r="S415" i="65"/>
  <c r="AA407" i="65"/>
  <c r="K407" i="65"/>
  <c r="G391" i="65"/>
  <c r="S571" i="65"/>
  <c r="S630" i="65" s="1"/>
  <c r="AA568" i="65"/>
  <c r="AA629" i="65" s="1"/>
  <c r="K568" i="65"/>
  <c r="K629" i="65" s="1"/>
  <c r="G562" i="65"/>
  <c r="G627" i="65" s="1"/>
  <c r="W301" i="65"/>
  <c r="W300" i="65" s="1"/>
  <c r="G301" i="65"/>
  <c r="G300" i="65" s="1"/>
  <c r="E349" i="65"/>
  <c r="D383" i="65"/>
  <c r="Y349" i="65"/>
  <c r="T559" i="65"/>
  <c r="T626" i="65" s="1"/>
  <c r="C559" i="65"/>
  <c r="C626" i="65" s="1"/>
  <c r="J562" i="65"/>
  <c r="J627" i="65" s="1"/>
  <c r="W367" i="65"/>
  <c r="W558" i="65" s="1"/>
  <c r="J383" i="65"/>
  <c r="D559" i="65"/>
  <c r="D626" i="65" s="1"/>
  <c r="AF8" i="69"/>
  <c r="AF8" i="67"/>
  <c r="P8" i="69"/>
  <c r="P8" i="67"/>
  <c r="AC9" i="69"/>
  <c r="AC9" i="67"/>
  <c r="M9" i="69"/>
  <c r="M9" i="67"/>
  <c r="AA23" i="69"/>
  <c r="AA23" i="67"/>
  <c r="K23" i="69"/>
  <c r="K23" i="67"/>
  <c r="T20" i="69"/>
  <c r="T20" i="67"/>
  <c r="D20" i="69"/>
  <c r="D20" i="67"/>
  <c r="AE22" i="69"/>
  <c r="AE22" i="67"/>
  <c r="O22" i="69"/>
  <c r="O22" i="67"/>
  <c r="AA8" i="69"/>
  <c r="AA8" i="67"/>
  <c r="K8" i="69"/>
  <c r="K8" i="67"/>
  <c r="X9" i="69"/>
  <c r="X9" i="67"/>
  <c r="H9" i="69"/>
  <c r="H9" i="67"/>
  <c r="V23" i="69"/>
  <c r="V23" i="67"/>
  <c r="F23" i="69"/>
  <c r="F23" i="67"/>
  <c r="AA20" i="69"/>
  <c r="AA20" i="67"/>
  <c r="K20" i="69"/>
  <c r="K20" i="67"/>
  <c r="R22" i="69"/>
  <c r="R22" i="67"/>
  <c r="R8" i="69"/>
  <c r="R8" i="67"/>
  <c r="AE9" i="69"/>
  <c r="AE9" i="67"/>
  <c r="O9" i="69"/>
  <c r="O9" i="67"/>
  <c r="Y23" i="69"/>
  <c r="Y23" i="67"/>
  <c r="I23" i="69"/>
  <c r="I23" i="67"/>
  <c r="R20" i="69"/>
  <c r="R20" i="67"/>
  <c r="U22" i="69"/>
  <c r="U22" i="67"/>
  <c r="E22" i="69"/>
  <c r="E22" i="67"/>
  <c r="Q8" i="69"/>
  <c r="Q8" i="67"/>
  <c r="AD9" i="69"/>
  <c r="AD9" i="67"/>
  <c r="N9" i="69"/>
  <c r="N9" i="67"/>
  <c r="AB23" i="69"/>
  <c r="AB23" i="67"/>
  <c r="L23" i="69"/>
  <c r="L23" i="67"/>
  <c r="Q20" i="69"/>
  <c r="Q20" i="67"/>
  <c r="AB22" i="69"/>
  <c r="AB22" i="67"/>
  <c r="L22" i="69"/>
  <c r="L22" i="67"/>
  <c r="AB8" i="69"/>
  <c r="AB8" i="67"/>
  <c r="L8" i="69"/>
  <c r="L8" i="67"/>
  <c r="Y9" i="69"/>
  <c r="Y9" i="67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9"/>
  <c r="W8" i="67"/>
  <c r="G8" i="69"/>
  <c r="G8" i="67"/>
  <c r="T9" i="69"/>
  <c r="T9" i="67"/>
  <c r="D9" i="69"/>
  <c r="D9" i="67"/>
  <c r="R23" i="69"/>
  <c r="R23" i="67"/>
  <c r="W20" i="69"/>
  <c r="W20" i="67"/>
  <c r="G20" i="69"/>
  <c r="G20" i="67"/>
  <c r="AD22" i="69"/>
  <c r="AD22" i="67"/>
  <c r="N22" i="69"/>
  <c r="N22" i="67"/>
  <c r="AD8" i="69"/>
  <c r="AD8" i="67"/>
  <c r="N8" i="69"/>
  <c r="N8" i="67"/>
  <c r="AA9" i="69"/>
  <c r="AA9" i="67"/>
  <c r="K9" i="69"/>
  <c r="K9" i="67"/>
  <c r="U23" i="69"/>
  <c r="U23" i="67"/>
  <c r="E23" i="69"/>
  <c r="E23" i="67"/>
  <c r="AD20" i="69"/>
  <c r="AD20" i="67"/>
  <c r="N20" i="69"/>
  <c r="N20" i="67"/>
  <c r="Q22" i="69"/>
  <c r="Q22" i="67"/>
  <c r="AC8" i="67"/>
  <c r="AC8" i="69"/>
  <c r="M8" i="69"/>
  <c r="M8" i="67"/>
  <c r="Z9" i="69"/>
  <c r="Z9" i="67"/>
  <c r="J9" i="69"/>
  <c r="J9" i="67"/>
  <c r="X23" i="69"/>
  <c r="X23" i="67"/>
  <c r="H23" i="69"/>
  <c r="H23" i="67"/>
  <c r="AC20" i="69"/>
  <c r="AC20" i="67"/>
  <c r="M20" i="69"/>
  <c r="M20" i="67"/>
  <c r="X22" i="69"/>
  <c r="X22" i="67"/>
  <c r="H22" i="69"/>
  <c r="H22" i="67"/>
  <c r="T383" i="65"/>
  <c r="X8" i="69"/>
  <c r="X8" i="67"/>
  <c r="H8" i="69"/>
  <c r="H8" i="67"/>
  <c r="U9" i="69"/>
  <c r="U9" i="67"/>
  <c r="E9" i="69"/>
  <c r="E9" i="67"/>
  <c r="S23" i="69"/>
  <c r="S23" i="67"/>
  <c r="AB20" i="69"/>
  <c r="AB20" i="67"/>
  <c r="L20" i="69"/>
  <c r="L20" i="67"/>
  <c r="W22" i="69"/>
  <c r="W22" i="67"/>
  <c r="G22" i="69"/>
  <c r="G22" i="67"/>
  <c r="S8" i="69"/>
  <c r="S8" i="67"/>
  <c r="AF9" i="67"/>
  <c r="AF9" i="69"/>
  <c r="P9" i="69"/>
  <c r="P9" i="67"/>
  <c r="AD23" i="69"/>
  <c r="AD23" i="67"/>
  <c r="N23" i="69"/>
  <c r="N23" i="67"/>
  <c r="S20" i="69"/>
  <c r="S20" i="67"/>
  <c r="Z22" i="69"/>
  <c r="Z22" i="67"/>
  <c r="J22" i="69"/>
  <c r="J22" i="67"/>
  <c r="Z8" i="69"/>
  <c r="Z8" i="67"/>
  <c r="J8" i="69"/>
  <c r="J8" i="67"/>
  <c r="W9" i="69"/>
  <c r="W9" i="67"/>
  <c r="G9" i="69"/>
  <c r="G9" i="67"/>
  <c r="Q23" i="69"/>
  <c r="Q23" i="67"/>
  <c r="Z20" i="69"/>
  <c r="Z20" i="67"/>
  <c r="J20" i="69"/>
  <c r="J20" i="67"/>
  <c r="AC22" i="69"/>
  <c r="AC22" i="67"/>
  <c r="M22" i="69"/>
  <c r="M22" i="67"/>
  <c r="Y8" i="67"/>
  <c r="Y8" i="69"/>
  <c r="I8" i="69"/>
  <c r="I8" i="67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T8" i="69"/>
  <c r="T8" i="67"/>
  <c r="D8" i="69"/>
  <c r="D8" i="67"/>
  <c r="Q9" i="69"/>
  <c r="Q9" i="67"/>
  <c r="AE23" i="69"/>
  <c r="AE23" i="67"/>
  <c r="O23" i="69"/>
  <c r="O23" i="67"/>
  <c r="X20" i="69"/>
  <c r="X20" i="67"/>
  <c r="H20" i="69"/>
  <c r="H20" i="67"/>
  <c r="S22" i="69"/>
  <c r="S22" i="67"/>
  <c r="AE8" i="69"/>
  <c r="AE8" i="67"/>
  <c r="O8" i="69"/>
  <c r="O8" i="67"/>
  <c r="AB9" i="67"/>
  <c r="AB9" i="69"/>
  <c r="L9" i="69"/>
  <c r="L9" i="67"/>
  <c r="Z23" i="69"/>
  <c r="Z23" i="67"/>
  <c r="J23" i="69"/>
  <c r="J23" i="67"/>
  <c r="AE20" i="69"/>
  <c r="AE20" i="67"/>
  <c r="O20" i="69"/>
  <c r="O20" i="67"/>
  <c r="V22" i="69"/>
  <c r="V22" i="67"/>
  <c r="F22" i="69"/>
  <c r="F22" i="67"/>
  <c r="V8" i="69"/>
  <c r="V8" i="67"/>
  <c r="F8" i="69"/>
  <c r="F8" i="67"/>
  <c r="S9" i="69"/>
  <c r="S9" i="67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AF23" i="69"/>
  <c r="AF23" i="67"/>
  <c r="P23" i="69"/>
  <c r="P23" i="67"/>
  <c r="U20" i="69"/>
  <c r="U20" i="67"/>
  <c r="E20" i="69"/>
  <c r="E20" i="67"/>
  <c r="AF22" i="69"/>
  <c r="AF22" i="67"/>
  <c r="P22" i="69"/>
  <c r="P22" i="67"/>
  <c r="X571" i="65"/>
  <c r="X630" i="65" s="1"/>
  <c r="P415" i="65"/>
  <c r="P571" i="65"/>
  <c r="P630" i="65" s="1"/>
  <c r="K559" i="65"/>
  <c r="K626" i="65" s="1"/>
  <c r="G383" i="65"/>
  <c r="K383" i="65"/>
  <c r="S367" i="65"/>
  <c r="S558" i="65" s="1"/>
  <c r="C367" i="65"/>
  <c r="C558" i="65" s="1"/>
  <c r="AA301" i="65"/>
  <c r="AA300" i="65" s="1"/>
  <c r="K391" i="65"/>
  <c r="Z562" i="65"/>
  <c r="Z627" i="65" s="1"/>
  <c r="AB568" i="65"/>
  <c r="AB629" i="65" s="1"/>
  <c r="P407" i="65"/>
  <c r="G399" i="65"/>
  <c r="AA559" i="65"/>
  <c r="AA626" i="65" s="1"/>
  <c r="AB415" i="65"/>
  <c r="G565" i="65"/>
  <c r="G628" i="65" s="1"/>
  <c r="C391" i="65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499" i="3" s="1"/>
  <c r="E146" i="3"/>
  <c r="E128" i="3"/>
  <c r="E150" i="3"/>
  <c r="E123" i="3"/>
  <c r="E121" i="3"/>
  <c r="E147" i="3"/>
  <c r="E129" i="3"/>
  <c r="E119" i="3"/>
  <c r="E115" i="3"/>
  <c r="E475" i="3" s="1"/>
  <c r="E113" i="3"/>
  <c r="E473" i="3" s="1"/>
  <c r="F120" i="3"/>
  <c r="G120" i="3"/>
  <c r="H118" i="3"/>
  <c r="I150" i="3"/>
  <c r="I498" i="3" s="1"/>
  <c r="I147" i="3"/>
  <c r="I129" i="3"/>
  <c r="I127" i="3"/>
  <c r="I117" i="3"/>
  <c r="I114" i="3"/>
  <c r="J118" i="3"/>
  <c r="K118" i="3"/>
  <c r="L151" i="3"/>
  <c r="L499" i="3" s="1"/>
  <c r="L146" i="3"/>
  <c r="L128" i="3"/>
  <c r="L123" i="3"/>
  <c r="L121" i="3"/>
  <c r="L119" i="3"/>
  <c r="L115" i="3"/>
  <c r="L475" i="3" s="1"/>
  <c r="L113" i="3"/>
  <c r="L473" i="3" s="1"/>
  <c r="M150" i="3"/>
  <c r="M498" i="3" s="1"/>
  <c r="M147" i="3"/>
  <c r="M129" i="3"/>
  <c r="M127" i="3"/>
  <c r="M117" i="3"/>
  <c r="M114" i="3"/>
  <c r="N151" i="3"/>
  <c r="N499" i="3" s="1"/>
  <c r="N146" i="3"/>
  <c r="N128" i="3"/>
  <c r="N123" i="3"/>
  <c r="N121" i="3"/>
  <c r="N119" i="3"/>
  <c r="N115" i="3"/>
  <c r="N475" i="3" s="1"/>
  <c r="N113" i="3"/>
  <c r="O150" i="3"/>
  <c r="O498" i="3" s="1"/>
  <c r="O147" i="3"/>
  <c r="O129" i="3"/>
  <c r="O127" i="3"/>
  <c r="O117" i="3"/>
  <c r="O114" i="3"/>
  <c r="O474" i="3" s="1"/>
  <c r="P118" i="3"/>
  <c r="Q118" i="3"/>
  <c r="R151" i="3"/>
  <c r="R146" i="3"/>
  <c r="R128" i="3"/>
  <c r="R123" i="3"/>
  <c r="R121" i="3"/>
  <c r="R119" i="3"/>
  <c r="R115" i="3"/>
  <c r="R113" i="3"/>
  <c r="S151" i="3"/>
  <c r="S499" i="3" s="1"/>
  <c r="S146" i="3"/>
  <c r="S128" i="3"/>
  <c r="S123" i="3"/>
  <c r="S121" i="3"/>
  <c r="S119" i="3"/>
  <c r="S115" i="3"/>
  <c r="S475" i="3" s="1"/>
  <c r="S113" i="3"/>
  <c r="T151" i="3"/>
  <c r="T146" i="3"/>
  <c r="T128" i="3"/>
  <c r="T123" i="3"/>
  <c r="T121" i="3"/>
  <c r="T119" i="3"/>
  <c r="T115" i="3"/>
  <c r="T113" i="3"/>
  <c r="U118" i="3"/>
  <c r="W120" i="3"/>
  <c r="V118" i="3"/>
  <c r="AC118" i="3"/>
  <c r="AA120" i="3"/>
  <c r="AB151" i="3"/>
  <c r="AB146" i="3"/>
  <c r="AB128" i="3"/>
  <c r="AB123" i="3"/>
  <c r="AB121" i="3"/>
  <c r="AB119" i="3"/>
  <c r="AB115" i="3"/>
  <c r="AB113" i="3"/>
  <c r="AB473" i="3" s="1"/>
  <c r="Y118" i="3"/>
  <c r="X120" i="3"/>
  <c r="AD118" i="3"/>
  <c r="Z120" i="3"/>
  <c r="D118" i="3"/>
  <c r="AE120" i="3"/>
  <c r="C118" i="3"/>
  <c r="E118" i="3"/>
  <c r="F151" i="3"/>
  <c r="F499" i="3" s="1"/>
  <c r="F146" i="3"/>
  <c r="F128" i="3"/>
  <c r="F123" i="3"/>
  <c r="F121" i="3"/>
  <c r="F119" i="3"/>
  <c r="F115" i="3"/>
  <c r="F113" i="3"/>
  <c r="F473" i="3" s="1"/>
  <c r="G151" i="3"/>
  <c r="G146" i="3"/>
  <c r="G128" i="3"/>
  <c r="G123" i="3"/>
  <c r="G121" i="3"/>
  <c r="G119" i="3"/>
  <c r="G115" i="3"/>
  <c r="G113" i="3"/>
  <c r="H150" i="3"/>
  <c r="H498" i="3" s="1"/>
  <c r="H147" i="3"/>
  <c r="H129" i="3"/>
  <c r="H127" i="3"/>
  <c r="H117" i="3"/>
  <c r="H114" i="3"/>
  <c r="H474" i="3" s="1"/>
  <c r="I120" i="3"/>
  <c r="J150" i="3"/>
  <c r="J498" i="3" s="1"/>
  <c r="J147" i="3"/>
  <c r="J129" i="3"/>
  <c r="J127" i="3"/>
  <c r="J117" i="3"/>
  <c r="J114" i="3"/>
  <c r="J474" i="3" s="1"/>
  <c r="K150" i="3"/>
  <c r="K498" i="3" s="1"/>
  <c r="K147" i="3"/>
  <c r="K129" i="3"/>
  <c r="K127" i="3"/>
  <c r="K117" i="3"/>
  <c r="K114" i="3"/>
  <c r="L118" i="3"/>
  <c r="M120" i="3"/>
  <c r="N118" i="3"/>
  <c r="O120" i="3"/>
  <c r="P150" i="3"/>
  <c r="P147" i="3"/>
  <c r="P129" i="3"/>
  <c r="P127" i="3"/>
  <c r="P117" i="3"/>
  <c r="P114" i="3"/>
  <c r="P474" i="3" s="1"/>
  <c r="Q150" i="3"/>
  <c r="Q498" i="3" s="1"/>
  <c r="Q147" i="3"/>
  <c r="Q129" i="3"/>
  <c r="Q127" i="3"/>
  <c r="Q117" i="3"/>
  <c r="Q114" i="3"/>
  <c r="R118" i="3"/>
  <c r="S118" i="3"/>
  <c r="T118" i="3"/>
  <c r="U150" i="3"/>
  <c r="U147" i="3"/>
  <c r="U129" i="3"/>
  <c r="U127" i="3"/>
  <c r="U117" i="3"/>
  <c r="U114" i="3"/>
  <c r="W151" i="3"/>
  <c r="W499" i="3" s="1"/>
  <c r="W146" i="3"/>
  <c r="W128" i="3"/>
  <c r="W123" i="3"/>
  <c r="W121" i="3"/>
  <c r="W119" i="3"/>
  <c r="W115" i="3"/>
  <c r="W113" i="3"/>
  <c r="W473" i="3" s="1"/>
  <c r="V150" i="3"/>
  <c r="V147" i="3"/>
  <c r="V129" i="3"/>
  <c r="V127" i="3"/>
  <c r="V117" i="3"/>
  <c r="V114" i="3"/>
  <c r="AC150" i="3"/>
  <c r="AC147" i="3"/>
  <c r="AC129" i="3"/>
  <c r="AC127" i="3"/>
  <c r="AC117" i="3"/>
  <c r="AC114" i="3"/>
  <c r="AA151" i="3"/>
  <c r="AA499" i="3" s="1"/>
  <c r="AA146" i="3"/>
  <c r="AA128" i="3"/>
  <c r="AA123" i="3"/>
  <c r="AA121" i="3"/>
  <c r="AA119" i="3"/>
  <c r="AA115" i="3"/>
  <c r="AA113" i="3"/>
  <c r="AB118" i="3"/>
  <c r="Y150" i="3"/>
  <c r="Y498" i="3" s="1"/>
  <c r="Y147" i="3"/>
  <c r="Y129" i="3"/>
  <c r="Y127" i="3"/>
  <c r="Y117" i="3"/>
  <c r="Y114" i="3"/>
  <c r="X151" i="3"/>
  <c r="X146" i="3"/>
  <c r="X128" i="3"/>
  <c r="X123" i="3"/>
  <c r="X121" i="3"/>
  <c r="X119" i="3"/>
  <c r="X115" i="3"/>
  <c r="X113" i="3"/>
  <c r="AD150" i="3"/>
  <c r="AD147" i="3"/>
  <c r="AD129" i="3"/>
  <c r="AD127" i="3"/>
  <c r="AD117" i="3"/>
  <c r="AD114" i="3"/>
  <c r="AD474" i="3" s="1"/>
  <c r="Z151" i="3"/>
  <c r="Z499" i="3" s="1"/>
  <c r="Z146" i="3"/>
  <c r="Z128" i="3"/>
  <c r="Z123" i="3"/>
  <c r="Z121" i="3"/>
  <c r="Z119" i="3"/>
  <c r="Z115" i="3"/>
  <c r="Z475" i="3" s="1"/>
  <c r="Z113" i="3"/>
  <c r="Z473" i="3" s="1"/>
  <c r="D150" i="3"/>
  <c r="D498" i="3" s="1"/>
  <c r="D147" i="3"/>
  <c r="D129" i="3"/>
  <c r="D127" i="3"/>
  <c r="D117" i="3"/>
  <c r="D114" i="3"/>
  <c r="AE151" i="3"/>
  <c r="C101" i="71" s="1"/>
  <c r="AE146" i="3"/>
  <c r="AE128" i="3"/>
  <c r="AE123" i="3"/>
  <c r="AE121" i="3"/>
  <c r="AE119" i="3"/>
  <c r="AE115" i="3"/>
  <c r="C75" i="71" s="1"/>
  <c r="AE113" i="3"/>
  <c r="C73" i="71" s="1"/>
  <c r="C150" i="3"/>
  <c r="C498" i="3" s="1"/>
  <c r="C147" i="3"/>
  <c r="C129" i="3"/>
  <c r="C127" i="3"/>
  <c r="C117" i="3"/>
  <c r="C114" i="3"/>
  <c r="C474" i="3" s="1"/>
  <c r="E127" i="3"/>
  <c r="E117" i="3"/>
  <c r="E114" i="3"/>
  <c r="F118" i="3"/>
  <c r="G118" i="3"/>
  <c r="H120" i="3"/>
  <c r="I151" i="3"/>
  <c r="I499" i="3" s="1"/>
  <c r="I146" i="3"/>
  <c r="I128" i="3"/>
  <c r="I123" i="3"/>
  <c r="I121" i="3"/>
  <c r="I119" i="3"/>
  <c r="I115" i="3"/>
  <c r="I475" i="3" s="1"/>
  <c r="I113" i="3"/>
  <c r="J120" i="3"/>
  <c r="K120" i="3"/>
  <c r="L150" i="3"/>
  <c r="L149" i="3" s="1"/>
  <c r="L147" i="3"/>
  <c r="L129" i="3"/>
  <c r="L127" i="3"/>
  <c r="L117" i="3"/>
  <c r="L114" i="3"/>
  <c r="M151" i="3"/>
  <c r="M499" i="3" s="1"/>
  <c r="M146" i="3"/>
  <c r="M128" i="3"/>
  <c r="M123" i="3"/>
  <c r="M121" i="3"/>
  <c r="M119" i="3"/>
  <c r="M115" i="3"/>
  <c r="M113" i="3"/>
  <c r="N150" i="3"/>
  <c r="N498" i="3" s="1"/>
  <c r="N147" i="3"/>
  <c r="N129" i="3"/>
  <c r="N127" i="3"/>
  <c r="N117" i="3"/>
  <c r="N114" i="3"/>
  <c r="O151" i="3"/>
  <c r="O499" i="3" s="1"/>
  <c r="O146" i="3"/>
  <c r="O128" i="3"/>
  <c r="O123" i="3"/>
  <c r="O121" i="3"/>
  <c r="O119" i="3"/>
  <c r="O115" i="3"/>
  <c r="O475" i="3" s="1"/>
  <c r="O113" i="3"/>
  <c r="P120" i="3"/>
  <c r="Q120" i="3"/>
  <c r="R150" i="3"/>
  <c r="R149" i="3" s="1"/>
  <c r="R147" i="3"/>
  <c r="R129" i="3"/>
  <c r="R127" i="3"/>
  <c r="R117" i="3"/>
  <c r="R114" i="3"/>
  <c r="R474" i="3" s="1"/>
  <c r="S150" i="3"/>
  <c r="S498" i="3" s="1"/>
  <c r="S147" i="3"/>
  <c r="S129" i="3"/>
  <c r="S127" i="3"/>
  <c r="S117" i="3"/>
  <c r="S114" i="3"/>
  <c r="T150" i="3"/>
  <c r="T498" i="3" s="1"/>
  <c r="T147" i="3"/>
  <c r="T129" i="3"/>
  <c r="T127" i="3"/>
  <c r="T117" i="3"/>
  <c r="T114" i="3"/>
  <c r="T474" i="3" s="1"/>
  <c r="U120" i="3"/>
  <c r="W118" i="3"/>
  <c r="V120" i="3"/>
  <c r="AC120" i="3"/>
  <c r="AA118" i="3"/>
  <c r="AB150" i="3"/>
  <c r="AB147" i="3"/>
  <c r="AB129" i="3"/>
  <c r="AB127" i="3"/>
  <c r="AB117" i="3"/>
  <c r="AB114" i="3"/>
  <c r="AB474" i="3" s="1"/>
  <c r="Y120" i="3"/>
  <c r="X118" i="3"/>
  <c r="AD120" i="3"/>
  <c r="Z118" i="3"/>
  <c r="D120" i="3"/>
  <c r="AE118" i="3"/>
  <c r="C120" i="3"/>
  <c r="E120" i="3"/>
  <c r="F150" i="3"/>
  <c r="F498" i="3" s="1"/>
  <c r="F147" i="3"/>
  <c r="F129" i="3"/>
  <c r="F127" i="3"/>
  <c r="F117" i="3"/>
  <c r="F114" i="3"/>
  <c r="G150" i="3"/>
  <c r="G147" i="3"/>
  <c r="G129" i="3"/>
  <c r="G127" i="3"/>
  <c r="G117" i="3"/>
  <c r="G114" i="3"/>
  <c r="G474" i="3" s="1"/>
  <c r="H151" i="3"/>
  <c r="H146" i="3"/>
  <c r="H128" i="3"/>
  <c r="H123" i="3"/>
  <c r="H121" i="3"/>
  <c r="H119" i="3"/>
  <c r="H115" i="3"/>
  <c r="H113" i="3"/>
  <c r="H473" i="3" s="1"/>
  <c r="I118" i="3"/>
  <c r="J151" i="3"/>
  <c r="J146" i="3"/>
  <c r="J128" i="3"/>
  <c r="J123" i="3"/>
  <c r="J121" i="3"/>
  <c r="J119" i="3"/>
  <c r="J115" i="3"/>
  <c r="J475" i="3" s="1"/>
  <c r="J113" i="3"/>
  <c r="J473" i="3" s="1"/>
  <c r="K151" i="3"/>
  <c r="K499" i="3" s="1"/>
  <c r="K146" i="3"/>
  <c r="K128" i="3"/>
  <c r="K123" i="3"/>
  <c r="K121" i="3"/>
  <c r="K119" i="3"/>
  <c r="K115" i="3"/>
  <c r="K475" i="3" s="1"/>
  <c r="K113" i="3"/>
  <c r="K473" i="3" s="1"/>
  <c r="L120" i="3"/>
  <c r="M118" i="3"/>
  <c r="N120" i="3"/>
  <c r="O118" i="3"/>
  <c r="P151" i="3"/>
  <c r="P499" i="3" s="1"/>
  <c r="P146" i="3"/>
  <c r="P128" i="3"/>
  <c r="P123" i="3"/>
  <c r="P121" i="3"/>
  <c r="P119" i="3"/>
  <c r="P115" i="3"/>
  <c r="P475" i="3" s="1"/>
  <c r="P113" i="3"/>
  <c r="Q151" i="3"/>
  <c r="Q149" i="3" s="1"/>
  <c r="Q146" i="3"/>
  <c r="Q128" i="3"/>
  <c r="Q123" i="3"/>
  <c r="Q121" i="3"/>
  <c r="Q119" i="3"/>
  <c r="Q115" i="3"/>
  <c r="Q475" i="3" s="1"/>
  <c r="Q113" i="3"/>
  <c r="Q473" i="3" s="1"/>
  <c r="R120" i="3"/>
  <c r="S120" i="3"/>
  <c r="T120" i="3"/>
  <c r="U151" i="3"/>
  <c r="U149" i="3" s="1"/>
  <c r="U146" i="3"/>
  <c r="U128" i="3"/>
  <c r="U123" i="3"/>
  <c r="U121" i="3"/>
  <c r="U119" i="3"/>
  <c r="U115" i="3"/>
  <c r="U113" i="3"/>
  <c r="U473" i="3" s="1"/>
  <c r="W150" i="3"/>
  <c r="W149" i="3" s="1"/>
  <c r="W147" i="3"/>
  <c r="W129" i="3"/>
  <c r="W127" i="3"/>
  <c r="W117" i="3"/>
  <c r="W114" i="3"/>
  <c r="W474" i="3" s="1"/>
  <c r="V151" i="3"/>
  <c r="V146" i="3"/>
  <c r="V128" i="3"/>
  <c r="V123" i="3"/>
  <c r="V121" i="3"/>
  <c r="V119" i="3"/>
  <c r="V115" i="3"/>
  <c r="V475" i="3" s="1"/>
  <c r="V113" i="3"/>
  <c r="V473" i="3" s="1"/>
  <c r="AC151" i="3"/>
  <c r="AC146" i="3"/>
  <c r="AC128" i="3"/>
  <c r="AC123" i="3"/>
  <c r="AC121" i="3"/>
  <c r="AC119" i="3"/>
  <c r="AC115" i="3"/>
  <c r="AC113" i="3"/>
  <c r="AC473" i="3" s="1"/>
  <c r="AA150" i="3"/>
  <c r="AA147" i="3"/>
  <c r="AA129" i="3"/>
  <c r="AA127" i="3"/>
  <c r="AA117" i="3"/>
  <c r="AA114" i="3"/>
  <c r="AA474" i="3" s="1"/>
  <c r="AB120" i="3"/>
  <c r="Y151" i="3"/>
  <c r="Y499" i="3" s="1"/>
  <c r="Y146" i="3"/>
  <c r="Y128" i="3"/>
  <c r="Y123" i="3"/>
  <c r="Y121" i="3"/>
  <c r="Y119" i="3"/>
  <c r="Y115" i="3"/>
  <c r="Y475" i="3" s="1"/>
  <c r="Y113" i="3"/>
  <c r="Y473" i="3" s="1"/>
  <c r="X150" i="3"/>
  <c r="X498" i="3" s="1"/>
  <c r="X147" i="3"/>
  <c r="X129" i="3"/>
  <c r="X127" i="3"/>
  <c r="X117" i="3"/>
  <c r="X114" i="3"/>
  <c r="AD151" i="3"/>
  <c r="AD499" i="3" s="1"/>
  <c r="AD146" i="3"/>
  <c r="AD128" i="3"/>
  <c r="AD123" i="3"/>
  <c r="AD121" i="3"/>
  <c r="AD119" i="3"/>
  <c r="AD115" i="3"/>
  <c r="AD475" i="3" s="1"/>
  <c r="AD113" i="3"/>
  <c r="Z150" i="3"/>
  <c r="Z498" i="3" s="1"/>
  <c r="Z147" i="3"/>
  <c r="Z129" i="3"/>
  <c r="Z127" i="3"/>
  <c r="Z117" i="3"/>
  <c r="Z114" i="3"/>
  <c r="Z474" i="3" s="1"/>
  <c r="D151" i="3"/>
  <c r="D499" i="3" s="1"/>
  <c r="D146" i="3"/>
  <c r="D128" i="3"/>
  <c r="D123" i="3"/>
  <c r="D121" i="3"/>
  <c r="D119" i="3"/>
  <c r="D115" i="3"/>
  <c r="D475" i="3" s="1"/>
  <c r="D113" i="3"/>
  <c r="D473" i="3" s="1"/>
  <c r="AE150" i="3"/>
  <c r="C100" i="71" s="1"/>
  <c r="AE147" i="3"/>
  <c r="AE129" i="3"/>
  <c r="AE127" i="3"/>
  <c r="AE117" i="3"/>
  <c r="AE114" i="3"/>
  <c r="C74" i="71" s="1"/>
  <c r="C151" i="3"/>
  <c r="C499" i="3" s="1"/>
  <c r="C146" i="3"/>
  <c r="C128" i="3"/>
  <c r="C123" i="3"/>
  <c r="C121" i="3"/>
  <c r="C119" i="3"/>
  <c r="C115" i="3"/>
  <c r="C475" i="3" s="1"/>
  <c r="C113" i="3"/>
  <c r="C106" i="3"/>
  <c r="X108" i="3"/>
  <c r="X104" i="3"/>
  <c r="P106" i="3"/>
  <c r="AB108" i="3"/>
  <c r="AB104" i="3"/>
  <c r="K106" i="3"/>
  <c r="AA104" i="3"/>
  <c r="Q109" i="3"/>
  <c r="C109" i="3"/>
  <c r="C105" i="3"/>
  <c r="F106" i="3"/>
  <c r="O106" i="3"/>
  <c r="P109" i="3"/>
  <c r="P105" i="3"/>
  <c r="K109" i="3"/>
  <c r="K105" i="3"/>
  <c r="W106" i="3"/>
  <c r="AA109" i="3"/>
  <c r="Q105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F108" i="3"/>
  <c r="F104" i="3"/>
  <c r="O108" i="3"/>
  <c r="O104" i="3"/>
  <c r="X109" i="3"/>
  <c r="X105" i="3"/>
  <c r="AB109" i="3"/>
  <c r="AB105" i="3"/>
  <c r="W108" i="3"/>
  <c r="W104" i="3"/>
  <c r="AA105" i="3"/>
  <c r="AC106" i="3"/>
  <c r="Q108" i="3"/>
  <c r="Q104" i="3"/>
  <c r="G106" i="3"/>
  <c r="D108" i="3"/>
  <c r="R106" i="3"/>
  <c r="Z108" i="3"/>
  <c r="H106" i="3"/>
  <c r="I104" i="3"/>
  <c r="U109" i="3"/>
  <c r="M105" i="3"/>
  <c r="AA106" i="3"/>
  <c r="AC109" i="3"/>
  <c r="AC105" i="3"/>
  <c r="G109" i="3"/>
  <c r="G105" i="3"/>
  <c r="Y106" i="3"/>
  <c r="V109" i="3"/>
  <c r="R105" i="3"/>
  <c r="E109" i="3"/>
  <c r="H105" i="3"/>
  <c r="U108" i="3"/>
  <c r="AD109" i="3"/>
  <c r="AC108" i="3"/>
  <c r="AC104" i="3"/>
  <c r="Q106" i="3"/>
  <c r="G108" i="3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R109" i="3"/>
  <c r="E105" i="3"/>
  <c r="H109" i="3"/>
  <c r="U104" i="3"/>
  <c r="M109" i="3"/>
  <c r="AD108" i="3"/>
  <c r="AD104" i="3"/>
  <c r="S106" i="3"/>
  <c r="M108" i="3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S109" i="3"/>
  <c r="S105" i="3"/>
  <c r="N106" i="3"/>
  <c r="D109" i="3"/>
  <c r="D105" i="3"/>
  <c r="Z109" i="3"/>
  <c r="Z105" i="3"/>
  <c r="I109" i="3"/>
  <c r="I105" i="3"/>
  <c r="U106" i="3"/>
  <c r="AD106" i="3"/>
  <c r="S108" i="3"/>
  <c r="S104" i="3"/>
  <c r="M106" i="3"/>
  <c r="N105" i="3"/>
  <c r="N108" i="3"/>
  <c r="N104" i="3"/>
  <c r="L106" i="3"/>
  <c r="L109" i="3"/>
  <c r="L105" i="3"/>
  <c r="L108" i="3"/>
  <c r="L104" i="3"/>
  <c r="AE108" i="3"/>
  <c r="AE104" i="3"/>
  <c r="J106" i="3"/>
  <c r="AE106" i="3"/>
  <c r="AE109" i="3"/>
  <c r="AE105" i="3"/>
  <c r="J109" i="3"/>
  <c r="J105" i="3"/>
  <c r="T106" i="3"/>
  <c r="J108" i="3"/>
  <c r="J104" i="3"/>
  <c r="T109" i="3"/>
  <c r="T105" i="3"/>
  <c r="T108" i="3"/>
  <c r="T104" i="3"/>
  <c r="V425" i="65"/>
  <c r="F425" i="65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W299" i="65" s="1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Y299" i="65" s="1"/>
  <c r="I301" i="65"/>
  <c r="I300" i="65" s="1"/>
  <c r="AB549" i="65"/>
  <c r="T549" i="65"/>
  <c r="L549" i="65"/>
  <c r="D549" i="65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K67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E299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L111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AA299" i="65" s="1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O299" i="65" s="1"/>
  <c r="Q301" i="65"/>
  <c r="Q300" i="65" s="1"/>
  <c r="Q299" i="65" s="1"/>
  <c r="X549" i="65"/>
  <c r="P549" i="65"/>
  <c r="H549" i="65"/>
  <c r="V613" i="65"/>
  <c r="V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G299" i="65" s="1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J349" i="65"/>
  <c r="AC301" i="65"/>
  <c r="AC300" i="65" s="1"/>
  <c r="AC299" i="65" s="1"/>
  <c r="M301" i="65"/>
  <c r="M300" i="65" s="1"/>
  <c r="R613" i="65"/>
  <c r="R65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463" i="65" s="1"/>
  <c r="O602" i="65" s="1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J111" i="65" s="1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4" i="3"/>
  <c r="E484" i="3"/>
  <c r="E474" i="3"/>
  <c r="F494" i="3"/>
  <c r="F484" i="3"/>
  <c r="F47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8" i="3"/>
  <c r="E149" i="3"/>
  <c r="E496" i="3"/>
  <c r="E483" i="3"/>
  <c r="E479" i="3"/>
  <c r="F507" i="3"/>
  <c r="F496" i="3"/>
  <c r="F483" i="3"/>
  <c r="F479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116" i="3"/>
  <c r="E476" i="3" s="1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85" i="3"/>
  <c r="E477" i="3"/>
  <c r="F501" i="3"/>
  <c r="F495" i="3"/>
  <c r="F485" i="3"/>
  <c r="F477" i="3"/>
  <c r="F475" i="3"/>
  <c r="E495" i="2"/>
  <c r="E491" i="2"/>
  <c r="E485" i="2"/>
  <c r="E475" i="2"/>
  <c r="E473" i="2"/>
  <c r="G507" i="3"/>
  <c r="G501" i="3"/>
  <c r="G498" i="3"/>
  <c r="G495" i="3"/>
  <c r="G496" i="3"/>
  <c r="G485" i="3"/>
  <c r="G483" i="3"/>
  <c r="G479" i="3"/>
  <c r="G477" i="3"/>
  <c r="G475" i="3"/>
  <c r="G473" i="3"/>
  <c r="H499" i="3"/>
  <c r="H494" i="3"/>
  <c r="H484" i="3"/>
  <c r="H116" i="3"/>
  <c r="H476" i="3" s="1"/>
  <c r="I507" i="3"/>
  <c r="I501" i="3"/>
  <c r="I495" i="3"/>
  <c r="I496" i="3"/>
  <c r="I485" i="3"/>
  <c r="I483" i="3"/>
  <c r="I479" i="3"/>
  <c r="I477" i="3"/>
  <c r="I473" i="3"/>
  <c r="J507" i="3"/>
  <c r="J501" i="3"/>
  <c r="J495" i="3"/>
  <c r="J496" i="3"/>
  <c r="J485" i="3"/>
  <c r="J483" i="3"/>
  <c r="J479" i="3"/>
  <c r="J477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149" i="3"/>
  <c r="K495" i="3"/>
  <c r="K496" i="3"/>
  <c r="K485" i="3"/>
  <c r="K483" i="3"/>
  <c r="K479" i="3"/>
  <c r="K477" i="3"/>
  <c r="L507" i="3"/>
  <c r="L501" i="3"/>
  <c r="L495" i="3"/>
  <c r="L496" i="3"/>
  <c r="L485" i="3"/>
  <c r="L483" i="3"/>
  <c r="L479" i="3"/>
  <c r="L477" i="3"/>
  <c r="M494" i="3"/>
  <c r="M484" i="3"/>
  <c r="M116" i="3"/>
  <c r="M476" i="3" s="1"/>
  <c r="M474" i="3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4" i="3"/>
  <c r="N484" i="3"/>
  <c r="N116" i="3"/>
  <c r="N476" i="3" s="1"/>
  <c r="M498" i="2"/>
  <c r="M149" i="2"/>
  <c r="M495" i="2"/>
  <c r="M493" i="2"/>
  <c r="M491" i="2"/>
  <c r="M485" i="2"/>
  <c r="M483" i="2"/>
  <c r="M116" i="2"/>
  <c r="M476" i="2" s="1"/>
  <c r="M474" i="2"/>
  <c r="O494" i="3"/>
  <c r="O484" i="3"/>
  <c r="O116" i="3"/>
  <c r="O476" i="3" s="1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94" i="3"/>
  <c r="P484" i="3"/>
  <c r="P116" i="3"/>
  <c r="P476" i="3" s="1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5" i="3"/>
  <c r="Q496" i="3"/>
  <c r="Q485" i="3"/>
  <c r="Q483" i="3"/>
  <c r="Q479" i="3"/>
  <c r="Q477" i="3"/>
  <c r="R507" i="3"/>
  <c r="R501" i="3"/>
  <c r="R498" i="3"/>
  <c r="R495" i="3"/>
  <c r="R496" i="3"/>
  <c r="R485" i="3"/>
  <c r="R483" i="3"/>
  <c r="R479" i="3"/>
  <c r="R477" i="3"/>
  <c r="R475" i="3"/>
  <c r="R473" i="3"/>
  <c r="S507" i="3"/>
  <c r="S501" i="3"/>
  <c r="S495" i="3"/>
  <c r="S496" i="3"/>
  <c r="S485" i="3"/>
  <c r="S483" i="3"/>
  <c r="S479" i="3"/>
  <c r="S477" i="3"/>
  <c r="S473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9" i="3"/>
  <c r="T494" i="3"/>
  <c r="T484" i="3"/>
  <c r="T116" i="3"/>
  <c r="T476" i="3" s="1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5" i="3"/>
  <c r="W496" i="3"/>
  <c r="W485" i="3"/>
  <c r="W483" i="3"/>
  <c r="W479" i="3"/>
  <c r="W477" i="3"/>
  <c r="W475" i="3"/>
  <c r="AC507" i="3"/>
  <c r="AC501" i="3"/>
  <c r="AC498" i="3"/>
  <c r="AC149" i="3"/>
  <c r="AC495" i="3"/>
  <c r="AC496" i="3"/>
  <c r="AC485" i="3"/>
  <c r="AC483" i="3"/>
  <c r="AC479" i="3"/>
  <c r="AC477" i="3"/>
  <c r="AC475" i="3"/>
  <c r="AB523" i="3"/>
  <c r="AB521" i="3"/>
  <c r="AB187" i="3"/>
  <c r="AB519" i="3"/>
  <c r="AA507" i="3"/>
  <c r="AA501" i="3"/>
  <c r="AA498" i="3"/>
  <c r="AA149" i="3"/>
  <c r="AA495" i="3"/>
  <c r="AA496" i="3"/>
  <c r="AA485" i="3"/>
  <c r="AA483" i="3"/>
  <c r="AA479" i="3"/>
  <c r="AA477" i="3"/>
  <c r="AA475" i="3"/>
  <c r="AA473" i="3"/>
  <c r="AD522" i="3"/>
  <c r="Y494" i="3"/>
  <c r="Y484" i="3"/>
  <c r="Y116" i="3"/>
  <c r="Y476" i="3" s="1"/>
  <c r="Y474" i="3"/>
  <c r="X523" i="3"/>
  <c r="X521" i="3"/>
  <c r="X187" i="3"/>
  <c r="X519" i="3"/>
  <c r="C507" i="3"/>
  <c r="C501" i="3"/>
  <c r="C495" i="3"/>
  <c r="C496" i="3"/>
  <c r="C485" i="3"/>
  <c r="C483" i="3"/>
  <c r="C479" i="3"/>
  <c r="C477" i="3"/>
  <c r="C473" i="3"/>
  <c r="Z522" i="3"/>
  <c r="D494" i="3"/>
  <c r="D484" i="3"/>
  <c r="D116" i="3"/>
  <c r="D476" i="3" s="1"/>
  <c r="D474" i="3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8" i="3"/>
  <c r="U495" i="3"/>
  <c r="U496" i="3"/>
  <c r="U485" i="3"/>
  <c r="U483" i="3"/>
  <c r="U479" i="3"/>
  <c r="U477" i="3"/>
  <c r="U475" i="3"/>
  <c r="V507" i="3"/>
  <c r="V501" i="3"/>
  <c r="V495" i="3"/>
  <c r="V496" i="3"/>
  <c r="V485" i="3"/>
  <c r="V483" i="3"/>
  <c r="V479" i="3"/>
  <c r="V477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9" i="3"/>
  <c r="AB494" i="3"/>
  <c r="AB484" i="3"/>
  <c r="AB116" i="3"/>
  <c r="AB476" i="3" s="1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8" i="3"/>
  <c r="AD495" i="3"/>
  <c r="AD496" i="3"/>
  <c r="AD485" i="3"/>
  <c r="AD483" i="3"/>
  <c r="AD479" i="3"/>
  <c r="AD477" i="3"/>
  <c r="AD473" i="3"/>
  <c r="Y522" i="3"/>
  <c r="X499" i="3"/>
  <c r="X494" i="3"/>
  <c r="X484" i="3"/>
  <c r="X116" i="3"/>
  <c r="X476" i="3" s="1"/>
  <c r="X474" i="3"/>
  <c r="C523" i="3"/>
  <c r="C521" i="3"/>
  <c r="C187" i="3"/>
  <c r="C519" i="3"/>
  <c r="Z507" i="3"/>
  <c r="Z501" i="3"/>
  <c r="Z149" i="3"/>
  <c r="Z495" i="3"/>
  <c r="Z496" i="3"/>
  <c r="Z485" i="3"/>
  <c r="Z483" i="3"/>
  <c r="Z479" i="3"/>
  <c r="Z477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5" i="3"/>
  <c r="AE496" i="3"/>
  <c r="AE485" i="3"/>
  <c r="AE483" i="3"/>
  <c r="AE479" i="3"/>
  <c r="AE477" i="3"/>
  <c r="AE473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9" i="3"/>
  <c r="G494" i="3"/>
  <c r="G484" i="3"/>
  <c r="G116" i="3"/>
  <c r="G476" i="3" s="1"/>
  <c r="H507" i="3"/>
  <c r="H501" i="3"/>
  <c r="H495" i="3"/>
  <c r="H496" i="3"/>
  <c r="H485" i="3"/>
  <c r="H483" i="3"/>
  <c r="H479" i="3"/>
  <c r="H477" i="3"/>
  <c r="H475" i="3"/>
  <c r="I494" i="3"/>
  <c r="I484" i="3"/>
  <c r="I116" i="3"/>
  <c r="I476" i="3" s="1"/>
  <c r="I474" i="3"/>
  <c r="J494" i="3"/>
  <c r="J484" i="3"/>
  <c r="J116" i="3"/>
  <c r="J476" i="3" s="1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94" i="3"/>
  <c r="K484" i="3"/>
  <c r="K116" i="3"/>
  <c r="K476" i="3" s="1"/>
  <c r="K474" i="3"/>
  <c r="L494" i="3"/>
  <c r="L484" i="3"/>
  <c r="L116" i="3"/>
  <c r="L476" i="3" s="1"/>
  <c r="L474" i="3"/>
  <c r="M507" i="3"/>
  <c r="M501" i="3"/>
  <c r="M495" i="3"/>
  <c r="M496" i="3"/>
  <c r="M485" i="3"/>
  <c r="M483" i="3"/>
  <c r="M479" i="3"/>
  <c r="M477" i="3"/>
  <c r="M473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149" i="3"/>
  <c r="N495" i="3"/>
  <c r="N496" i="3"/>
  <c r="N485" i="3"/>
  <c r="N483" i="3"/>
  <c r="N479" i="3"/>
  <c r="N477" i="3"/>
  <c r="N473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5" i="3"/>
  <c r="O496" i="3"/>
  <c r="O485" i="3"/>
  <c r="O483" i="3"/>
  <c r="O479" i="3"/>
  <c r="O477" i="3"/>
  <c r="N498" i="2"/>
  <c r="N497" i="2" s="1"/>
  <c r="N608" i="2" s="1"/>
  <c r="N149" i="2"/>
  <c r="N495" i="2"/>
  <c r="N493" i="2"/>
  <c r="N491" i="2"/>
  <c r="N485" i="2"/>
  <c r="N483" i="2"/>
  <c r="N116" i="2"/>
  <c r="N476" i="2" s="1"/>
  <c r="N474" i="2"/>
  <c r="P507" i="3"/>
  <c r="P501" i="3"/>
  <c r="P498" i="3"/>
  <c r="P495" i="3"/>
  <c r="P496" i="3"/>
  <c r="P485" i="3"/>
  <c r="P483" i="3"/>
  <c r="P479" i="3"/>
  <c r="P477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94" i="3"/>
  <c r="Q484" i="3"/>
  <c r="Q116" i="3"/>
  <c r="Q476" i="3" s="1"/>
  <c r="Q474" i="3"/>
  <c r="R499" i="3"/>
  <c r="R494" i="3"/>
  <c r="R484" i="3"/>
  <c r="R116" i="3"/>
  <c r="R476" i="3" s="1"/>
  <c r="S494" i="3"/>
  <c r="S484" i="3"/>
  <c r="S116" i="3"/>
  <c r="S476" i="3" s="1"/>
  <c r="S474" i="3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495" i="3"/>
  <c r="T496" i="3"/>
  <c r="T485" i="3"/>
  <c r="T483" i="3"/>
  <c r="T479" i="3"/>
  <c r="T477" i="3"/>
  <c r="T475" i="3"/>
  <c r="T473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4" i="3"/>
  <c r="W484" i="3"/>
  <c r="W116" i="3"/>
  <c r="W476" i="3" s="1"/>
  <c r="AC499" i="3"/>
  <c r="AC494" i="3"/>
  <c r="AC484" i="3"/>
  <c r="AC116" i="3"/>
  <c r="AC476" i="3" s="1"/>
  <c r="AC474" i="3"/>
  <c r="AB522" i="3"/>
  <c r="AA494" i="3"/>
  <c r="AA484" i="3"/>
  <c r="AA116" i="3"/>
  <c r="AA476" i="3" s="1"/>
  <c r="AD523" i="3"/>
  <c r="AD521" i="3"/>
  <c r="AD187" i="3"/>
  <c r="AD519" i="3"/>
  <c r="Y507" i="3"/>
  <c r="Y501" i="3"/>
  <c r="Y495" i="3"/>
  <c r="Y496" i="3"/>
  <c r="Y485" i="3"/>
  <c r="Y483" i="3"/>
  <c r="Y479" i="3"/>
  <c r="Y477" i="3"/>
  <c r="X522" i="3"/>
  <c r="C494" i="3"/>
  <c r="C484" i="3"/>
  <c r="C116" i="3"/>
  <c r="C476" i="3" s="1"/>
  <c r="Z523" i="3"/>
  <c r="Z521" i="3"/>
  <c r="Z187" i="3"/>
  <c r="Z519" i="3"/>
  <c r="D507" i="3"/>
  <c r="D501" i="3"/>
  <c r="D495" i="3"/>
  <c r="D496" i="3"/>
  <c r="D485" i="3"/>
  <c r="D483" i="3"/>
  <c r="D479" i="3"/>
  <c r="D477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520" i="3" s="1"/>
  <c r="E612" i="3" s="1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99" i="3"/>
  <c r="U494" i="3"/>
  <c r="U484" i="3"/>
  <c r="U116" i="3"/>
  <c r="U476" i="3" s="1"/>
  <c r="U474" i="3"/>
  <c r="V499" i="3"/>
  <c r="V494" i="3"/>
  <c r="V484" i="3"/>
  <c r="V116" i="3"/>
  <c r="V476" i="3" s="1"/>
  <c r="V474" i="3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8" i="3"/>
  <c r="AB495" i="3"/>
  <c r="AB496" i="3"/>
  <c r="AB485" i="3"/>
  <c r="AB483" i="3"/>
  <c r="AB479" i="3"/>
  <c r="AB477" i="3"/>
  <c r="AB475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4" i="3"/>
  <c r="AD484" i="3"/>
  <c r="AD116" i="3"/>
  <c r="AD476" i="3" s="1"/>
  <c r="Y523" i="3"/>
  <c r="Y521" i="3"/>
  <c r="Y187" i="3"/>
  <c r="Y519" i="3"/>
  <c r="X507" i="3"/>
  <c r="X501" i="3"/>
  <c r="X495" i="3"/>
  <c r="X496" i="3"/>
  <c r="X485" i="3"/>
  <c r="X483" i="3"/>
  <c r="X479" i="3"/>
  <c r="X477" i="3"/>
  <c r="X473" i="3"/>
  <c r="C522" i="3"/>
  <c r="Z494" i="3"/>
  <c r="Z484" i="3"/>
  <c r="Z116" i="3"/>
  <c r="Z476" i="3" s="1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9" i="3"/>
  <c r="AE494" i="3"/>
  <c r="AE484" i="3"/>
  <c r="AE116" i="3"/>
  <c r="AE476" i="3" s="1"/>
  <c r="AE474" i="3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103" i="3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91" i="5" s="1"/>
  <c r="H70" i="5"/>
  <c r="H62" i="5"/>
  <c r="H60" i="5" s="1"/>
  <c r="H462" i="5" s="1"/>
  <c r="H47" i="5"/>
  <c r="H32" i="5"/>
  <c r="H14" i="5"/>
  <c r="K50" i="1"/>
  <c r="K32" i="1"/>
  <c r="K14" i="1"/>
  <c r="U9" i="5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91" i="5" s="1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81" i="5" s="1"/>
  <c r="C50" i="5"/>
  <c r="C36" i="5"/>
  <c r="AD62" i="5"/>
  <c r="AD60" i="5" s="1"/>
  <c r="AD462" i="5" s="1"/>
  <c r="AD47" i="5"/>
  <c r="AD14" i="5"/>
  <c r="AA103" i="2"/>
  <c r="AA94" i="2"/>
  <c r="AA91" i="2" s="1"/>
  <c r="Y56" i="5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8" i="2" s="1"/>
  <c r="C470" i="3"/>
  <c r="C50" i="3"/>
  <c r="C32" i="3"/>
  <c r="C14" i="3"/>
  <c r="L50" i="1"/>
  <c r="L32" i="1"/>
  <c r="L14" i="1"/>
  <c r="E50" i="1"/>
  <c r="E32" i="1"/>
  <c r="E14" i="1"/>
  <c r="X9" i="5"/>
  <c r="F84" i="5"/>
  <c r="F81" i="5" s="1"/>
  <c r="F50" i="5"/>
  <c r="F36" i="5"/>
  <c r="H9" i="5"/>
  <c r="K56" i="1"/>
  <c r="K53" i="1" s="1"/>
  <c r="K461" i="1" s="1"/>
  <c r="K9" i="1"/>
  <c r="U84" i="5"/>
  <c r="U81" i="5" s="1"/>
  <c r="U50" i="5"/>
  <c r="U36" i="5"/>
  <c r="AE9" i="5"/>
  <c r="X470" i="2"/>
  <c r="P84" i="2"/>
  <c r="P81" i="2" s="1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AB84" i="2"/>
  <c r="AB81" i="2" s="1"/>
  <c r="AB75" i="2"/>
  <c r="O56" i="1"/>
  <c r="O53" i="1" s="1"/>
  <c r="O461" i="1" s="1"/>
  <c r="O9" i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81" i="5"/>
  <c r="Y70" i="5"/>
  <c r="Y62" i="5"/>
  <c r="Y60" i="5" s="1"/>
  <c r="Y462" i="5" s="1"/>
  <c r="Y47" i="5"/>
  <c r="Y32" i="5"/>
  <c r="Y14" i="5"/>
  <c r="Y50" i="1"/>
  <c r="Y32" i="1"/>
  <c r="Y14" i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47" i="1"/>
  <c r="H36" i="1"/>
  <c r="J9" i="5"/>
  <c r="AB56" i="1"/>
  <c r="AB53" i="1" s="1"/>
  <c r="AB461" i="1" s="1"/>
  <c r="AB9" i="1"/>
  <c r="Y470" i="2"/>
  <c r="G9" i="5"/>
  <c r="W84" i="5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I91" i="2" s="1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53" i="5"/>
  <c r="Y461" i="5" s="1"/>
  <c r="Y9" i="5"/>
  <c r="Y56" i="1"/>
  <c r="Y53" i="1" s="1"/>
  <c r="Y461" i="1" s="1"/>
  <c r="Y9" i="1"/>
  <c r="M84" i="5"/>
  <c r="M81" i="5" s="1"/>
  <c r="M50" i="5"/>
  <c r="M36" i="5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60" i="1"/>
  <c r="H462" i="1" s="1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60" i="1"/>
  <c r="Q462" i="1" s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70" i="5"/>
  <c r="L62" i="5"/>
  <c r="L60" i="5" s="1"/>
  <c r="L462" i="5" s="1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60" i="5" s="1"/>
  <c r="Z462" i="5" s="1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V9" i="5"/>
  <c r="V8" i="5" s="1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Z9" i="5"/>
  <c r="I50" i="1"/>
  <c r="I32" i="1"/>
  <c r="I14" i="1"/>
  <c r="M107" i="2"/>
  <c r="M469" i="2" s="1"/>
  <c r="M103" i="2"/>
  <c r="M94" i="2"/>
  <c r="M91" i="2" s="1"/>
  <c r="M70" i="2"/>
  <c r="AC94" i="5"/>
  <c r="AC91" i="5" s="1"/>
  <c r="AC84" i="5"/>
  <c r="AC81" i="5" s="1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81" i="5"/>
  <c r="W70" i="5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L9" i="5"/>
  <c r="M56" i="1"/>
  <c r="M53" i="1" s="1"/>
  <c r="M461" i="1" s="1"/>
  <c r="M9" i="1"/>
  <c r="J56" i="1"/>
  <c r="J53" i="1" s="1"/>
  <c r="J461" i="1" s="1"/>
  <c r="J9" i="1"/>
  <c r="U470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AC9" i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84" i="5"/>
  <c r="Z81" i="5" s="1"/>
  <c r="Z50" i="5"/>
  <c r="Z36" i="5"/>
  <c r="I56" i="1"/>
  <c r="I53" i="1" s="1"/>
  <c r="I461" i="1" s="1"/>
  <c r="I9" i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75" i="2"/>
  <c r="H470" i="2"/>
  <c r="Z53" i="1"/>
  <c r="Z461" i="1" s="1"/>
  <c r="Z39" i="1"/>
  <c r="Z17" i="1"/>
  <c r="Z459" i="1" s="1"/>
  <c r="I84" i="2"/>
  <c r="I81" i="2" s="1"/>
  <c r="I75" i="2"/>
  <c r="L91" i="5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J91" i="1"/>
  <c r="J84" i="1"/>
  <c r="J81" i="1" s="1"/>
  <c r="J68" i="1"/>
  <c r="J62" i="1"/>
  <c r="J60" i="1" s="1"/>
  <c r="J462" i="1" s="1"/>
  <c r="J47" i="1"/>
  <c r="J36" i="1"/>
  <c r="P9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53" i="2"/>
  <c r="T461" i="2" s="1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470" i="3"/>
  <c r="W50" i="3"/>
  <c r="W32" i="3"/>
  <c r="W14" i="3"/>
  <c r="F107" i="3"/>
  <c r="F469" i="3" s="1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103" i="3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470" i="3"/>
  <c r="F50" i="3"/>
  <c r="F32" i="3"/>
  <c r="F14" i="3"/>
  <c r="L107" i="3"/>
  <c r="L469" i="3" s="1"/>
  <c r="L103" i="3"/>
  <c r="L84" i="3"/>
  <c r="L81" i="3" s="1"/>
  <c r="L39" i="3"/>
  <c r="L17" i="3"/>
  <c r="K70" i="3"/>
  <c r="K62" i="3"/>
  <c r="K60" i="3" s="1"/>
  <c r="K47" i="3"/>
  <c r="K36" i="3"/>
  <c r="AB14" i="3"/>
  <c r="AC103" i="3"/>
  <c r="AC17" i="3"/>
  <c r="P94" i="3"/>
  <c r="P91" i="3" s="1"/>
  <c r="AD470" i="3"/>
  <c r="AD50" i="3"/>
  <c r="AD32" i="3"/>
  <c r="AD14" i="3"/>
  <c r="O107" i="3"/>
  <c r="O469" i="3" s="1"/>
  <c r="O103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53" i="3" s="1"/>
  <c r="AC461" i="3" s="1"/>
  <c r="AC9" i="3"/>
  <c r="S70" i="3"/>
  <c r="P75" i="3"/>
  <c r="D470" i="3"/>
  <c r="D50" i="3"/>
  <c r="D32" i="3"/>
  <c r="AD94" i="3"/>
  <c r="AD91" i="3" s="1"/>
  <c r="AD75" i="3"/>
  <c r="AD56" i="3"/>
  <c r="AD9" i="3"/>
  <c r="O470" i="3"/>
  <c r="O50" i="3"/>
  <c r="O32" i="3"/>
  <c r="O14" i="3"/>
  <c r="W107" i="3"/>
  <c r="W469" i="3" s="1"/>
  <c r="W103" i="3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470" i="3"/>
  <c r="K50" i="3"/>
  <c r="AB470" i="3"/>
  <c r="AB50" i="3"/>
  <c r="AB32" i="3"/>
  <c r="AC107" i="3"/>
  <c r="AC469" i="3" s="1"/>
  <c r="AC84" i="3"/>
  <c r="AC81" i="3" s="1"/>
  <c r="AC39" i="3"/>
  <c r="S36" i="3"/>
  <c r="P56" i="3"/>
  <c r="P9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470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470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470" i="3"/>
  <c r="AC50" i="3"/>
  <c r="AC32" i="3"/>
  <c r="AC14" i="3"/>
  <c r="S107" i="3"/>
  <c r="S469" i="3" s="1"/>
  <c r="S103" i="3"/>
  <c r="S84" i="3"/>
  <c r="S81" i="3" s="1"/>
  <c r="S39" i="3"/>
  <c r="S17" i="3"/>
  <c r="P70" i="3"/>
  <c r="P62" i="3"/>
  <c r="P47" i="3"/>
  <c r="P36" i="3"/>
  <c r="D94" i="3"/>
  <c r="D91" i="3" s="1"/>
  <c r="D75" i="3"/>
  <c r="D56" i="3"/>
  <c r="D9" i="3"/>
  <c r="E470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M9" i="3"/>
  <c r="J75" i="3"/>
  <c r="Y470" i="3"/>
  <c r="G107" i="3"/>
  <c r="G469" i="3" s="1"/>
  <c r="AE36" i="3"/>
  <c r="C23" i="71" s="1"/>
  <c r="I56" i="3"/>
  <c r="I9" i="3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60" i="3"/>
  <c r="P39" i="3"/>
  <c r="P17" i="3"/>
  <c r="D70" i="3"/>
  <c r="D62" i="3"/>
  <c r="D60" i="3" s="1"/>
  <c r="D47" i="3"/>
  <c r="D36" i="3"/>
  <c r="E94" i="3"/>
  <c r="E91" i="3" s="1"/>
  <c r="E75" i="3"/>
  <c r="E56" i="3"/>
  <c r="E9" i="3"/>
  <c r="Z107" i="3"/>
  <c r="Z469" i="3" s="1"/>
  <c r="Z103" i="3"/>
  <c r="Z84" i="3"/>
  <c r="Z81" i="3" s="1"/>
  <c r="Z39" i="3"/>
  <c r="Z17" i="3"/>
  <c r="AA107" i="3"/>
  <c r="AA469" i="3" s="1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G103" i="3"/>
  <c r="AE62" i="3"/>
  <c r="AE60" i="3" s="1"/>
  <c r="AE47" i="3"/>
  <c r="X107" i="3"/>
  <c r="X469" i="3" s="1"/>
  <c r="K9" i="3"/>
  <c r="AB107" i="3"/>
  <c r="AB469" i="3" s="1"/>
  <c r="AB103" i="3"/>
  <c r="AB84" i="3"/>
  <c r="AB81" i="3" s="1"/>
  <c r="AB80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470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470" i="3"/>
  <c r="Z50" i="3"/>
  <c r="Z32" i="3"/>
  <c r="Z14" i="3"/>
  <c r="AA470" i="3"/>
  <c r="AA50" i="3"/>
  <c r="AA32" i="3"/>
  <c r="AA14" i="3"/>
  <c r="M107" i="3"/>
  <c r="M469" i="3" s="1"/>
  <c r="M103" i="3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03" i="3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470" i="3"/>
  <c r="G50" i="3"/>
  <c r="G32" i="3"/>
  <c r="G14" i="3"/>
  <c r="AE107" i="3"/>
  <c r="AE469" i="3" s="1"/>
  <c r="AE103" i="3"/>
  <c r="AE84" i="3"/>
  <c r="AE81" i="3" s="1"/>
  <c r="AE39" i="3"/>
  <c r="C24" i="71" s="1"/>
  <c r="AE17" i="3"/>
  <c r="I70" i="3"/>
  <c r="I62" i="3"/>
  <c r="I60" i="3" s="1"/>
  <c r="I47" i="3"/>
  <c r="I36" i="3"/>
  <c r="N94" i="3"/>
  <c r="N91" i="3" s="1"/>
  <c r="N75" i="3"/>
  <c r="N56" i="3"/>
  <c r="N9" i="3"/>
  <c r="X470" i="3"/>
  <c r="X50" i="3"/>
  <c r="X32" i="3"/>
  <c r="X14" i="3"/>
  <c r="Q107" i="3"/>
  <c r="Q469" i="3" s="1"/>
  <c r="Q103" i="3"/>
  <c r="Q84" i="3"/>
  <c r="Q81" i="3" s="1"/>
  <c r="Q39" i="3"/>
  <c r="Q17" i="3"/>
  <c r="V94" i="3"/>
  <c r="V91" i="3" s="1"/>
  <c r="V56" i="3"/>
  <c r="V9" i="3"/>
  <c r="Y70" i="3"/>
  <c r="Y62" i="3"/>
  <c r="Y60" i="3" s="1"/>
  <c r="Y47" i="3"/>
  <c r="Y36" i="3"/>
  <c r="G94" i="3"/>
  <c r="G91" i="3" s="1"/>
  <c r="G75" i="3"/>
  <c r="G56" i="3"/>
  <c r="G9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470" i="3"/>
  <c r="Q50" i="3"/>
  <c r="Q32" i="3"/>
  <c r="Q14" i="3"/>
  <c r="V107" i="3"/>
  <c r="V469" i="3" s="1"/>
  <c r="V84" i="3"/>
  <c r="V81" i="3" s="1"/>
  <c r="V39" i="3"/>
  <c r="J470" i="3"/>
  <c r="J50" i="3"/>
  <c r="J32" i="3"/>
  <c r="J14" i="3"/>
  <c r="Y107" i="3"/>
  <c r="Y469" i="3" s="1"/>
  <c r="Y103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AE9" i="3"/>
  <c r="I470" i="3"/>
  <c r="I50" i="3"/>
  <c r="I32" i="3"/>
  <c r="I14" i="3"/>
  <c r="N107" i="3"/>
  <c r="N469" i="3" s="1"/>
  <c r="N103" i="3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53" i="3" s="1"/>
  <c r="R461" i="3" s="1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103" i="3"/>
  <c r="R84" i="3"/>
  <c r="R81" i="3" s="1"/>
  <c r="R39" i="3"/>
  <c r="R17" i="3"/>
  <c r="R470" i="3"/>
  <c r="R50" i="3"/>
  <c r="R32" i="3"/>
  <c r="R14" i="3"/>
  <c r="U107" i="3"/>
  <c r="U469" i="3" s="1"/>
  <c r="T36" i="3"/>
  <c r="U575" i="3"/>
  <c r="U632" i="3" s="1"/>
  <c r="U103" i="3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7" i="3"/>
  <c r="T469" i="3" s="1"/>
  <c r="T103" i="3"/>
  <c r="T84" i="3"/>
  <c r="T81" i="3" s="1"/>
  <c r="T39" i="3"/>
  <c r="T17" i="3"/>
  <c r="U94" i="3"/>
  <c r="U91" i="3" s="1"/>
  <c r="U75" i="3"/>
  <c r="U56" i="3"/>
  <c r="U9" i="3"/>
  <c r="T470" i="3"/>
  <c r="T50" i="3"/>
  <c r="T32" i="3"/>
  <c r="T14" i="3"/>
  <c r="U70" i="3"/>
  <c r="U62" i="3"/>
  <c r="U60" i="3" s="1"/>
  <c r="U47" i="3"/>
  <c r="U36" i="3"/>
  <c r="U35" i="3" s="1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107" i="3"/>
  <c r="H469" i="3" s="1"/>
  <c r="H103" i="3"/>
  <c r="H84" i="3"/>
  <c r="H81" i="3" s="1"/>
  <c r="H39" i="3"/>
  <c r="H17" i="3"/>
  <c r="H470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O35" i="2" l="1"/>
  <c r="Z80" i="2"/>
  <c r="Z465" i="2" s="1"/>
  <c r="M35" i="5"/>
  <c r="J149" i="3"/>
  <c r="M112" i="3"/>
  <c r="M80" i="5"/>
  <c r="M465" i="5" s="1"/>
  <c r="C69" i="3"/>
  <c r="C68" i="3" s="1"/>
  <c r="D16" i="67" s="1"/>
  <c r="Z497" i="2"/>
  <c r="Z608" i="2" s="1"/>
  <c r="G497" i="2"/>
  <c r="G608" i="2" s="1"/>
  <c r="L35" i="1"/>
  <c r="X112" i="3"/>
  <c r="Z8" i="1"/>
  <c r="C35" i="3"/>
  <c r="D19" i="69" s="1"/>
  <c r="X475" i="3"/>
  <c r="M475" i="3"/>
  <c r="J499" i="3"/>
  <c r="L498" i="3"/>
  <c r="I35" i="1"/>
  <c r="AE498" i="3"/>
  <c r="I149" i="3"/>
  <c r="C69" i="5"/>
  <c r="C68" i="5" s="1"/>
  <c r="AA497" i="2"/>
  <c r="AA608" i="2" s="1"/>
  <c r="Q499" i="3"/>
  <c r="P149" i="3"/>
  <c r="AE475" i="3"/>
  <c r="U299" i="65"/>
  <c r="N69" i="5"/>
  <c r="N68" i="5" s="1"/>
  <c r="J80" i="5"/>
  <c r="J465" i="5" s="1"/>
  <c r="X80" i="5"/>
  <c r="X465" i="5" s="1"/>
  <c r="M299" i="65"/>
  <c r="M35" i="1"/>
  <c r="D35" i="1"/>
  <c r="D149" i="3"/>
  <c r="Y149" i="3"/>
  <c r="H149" i="3"/>
  <c r="W498" i="3"/>
  <c r="K299" i="65"/>
  <c r="AF93" i="67"/>
  <c r="Y35" i="1"/>
  <c r="AD80" i="1"/>
  <c r="AD465" i="1" s="1"/>
  <c r="M69" i="2"/>
  <c r="M68" i="2" s="1"/>
  <c r="L497" i="2"/>
  <c r="L608" i="2" s="1"/>
  <c r="S69" i="2"/>
  <c r="S68" i="2" s="1"/>
  <c r="I8" i="1"/>
  <c r="T8" i="5"/>
  <c r="C36" i="70"/>
  <c r="D100" i="71"/>
  <c r="D36" i="70" s="1"/>
  <c r="D75" i="71"/>
  <c r="D139" i="70" s="1"/>
  <c r="C139" i="70"/>
  <c r="D3" i="71"/>
  <c r="C3" i="70"/>
  <c r="C11" i="70"/>
  <c r="D24" i="71"/>
  <c r="D11" i="70" s="1"/>
  <c r="D23" i="71"/>
  <c r="D10" i="70" s="1"/>
  <c r="C10" i="70"/>
  <c r="D101" i="71"/>
  <c r="D59" i="70" s="1"/>
  <c r="C59" i="70"/>
  <c r="D74" i="71"/>
  <c r="D7" i="70" s="1"/>
  <c r="C7" i="70"/>
  <c r="D73" i="71"/>
  <c r="D16" i="70" s="1"/>
  <c r="C16" i="70"/>
  <c r="AC8" i="1"/>
  <c r="L8" i="5"/>
  <c r="Q8" i="1"/>
  <c r="P69" i="5"/>
  <c r="P68" i="5" s="1"/>
  <c r="Y8" i="1"/>
  <c r="M8" i="5"/>
  <c r="O69" i="2"/>
  <c r="O68" i="2" s="1"/>
  <c r="N35" i="2"/>
  <c r="F35" i="3"/>
  <c r="G19" i="69" s="1"/>
  <c r="AE8" i="1"/>
  <c r="G12" i="68" s="1"/>
  <c r="G11" i="68" s="1"/>
  <c r="AC604" i="65"/>
  <c r="AC658" i="65" s="1"/>
  <c r="H112" i="3"/>
  <c r="AD620" i="65"/>
  <c r="AD613" i="65" s="1"/>
  <c r="AD659" i="65" s="1"/>
  <c r="AD524" i="65"/>
  <c r="F620" i="65"/>
  <c r="F613" i="65" s="1"/>
  <c r="F659" i="65" s="1"/>
  <c r="F524" i="65"/>
  <c r="C191" i="41"/>
  <c r="N112" i="3"/>
  <c r="AE462" i="3"/>
  <c r="AF15" i="69"/>
  <c r="AF15" i="67"/>
  <c r="I21" i="69"/>
  <c r="I21" i="67"/>
  <c r="R459" i="3"/>
  <c r="S10" i="69"/>
  <c r="S10" i="67"/>
  <c r="S94" i="67" s="1"/>
  <c r="H462" i="3"/>
  <c r="I15" i="69"/>
  <c r="I15" i="67"/>
  <c r="AE53" i="3"/>
  <c r="AE461" i="3" s="1"/>
  <c r="AF14" i="69"/>
  <c r="AF14" i="67"/>
  <c r="X53" i="3"/>
  <c r="X461" i="3" s="1"/>
  <c r="Y14" i="69"/>
  <c r="Y14" i="67"/>
  <c r="Q462" i="3"/>
  <c r="R15" i="69"/>
  <c r="R15" i="67"/>
  <c r="U462" i="3"/>
  <c r="V15" i="69"/>
  <c r="V15" i="67"/>
  <c r="U459" i="3"/>
  <c r="V10" i="69"/>
  <c r="V10" i="67"/>
  <c r="V94" i="67" s="1"/>
  <c r="U21" i="69"/>
  <c r="U21" i="67"/>
  <c r="S14" i="69"/>
  <c r="S14" i="67"/>
  <c r="G462" i="3"/>
  <c r="H15" i="69"/>
  <c r="H15" i="67"/>
  <c r="N462" i="3"/>
  <c r="O15" i="69"/>
  <c r="O15" i="67"/>
  <c r="G53" i="3"/>
  <c r="G461" i="3" s="1"/>
  <c r="H14" i="69"/>
  <c r="H14" i="67"/>
  <c r="Z21" i="69"/>
  <c r="Z21" i="67"/>
  <c r="V53" i="3"/>
  <c r="V461" i="3" s="1"/>
  <c r="W14" i="69"/>
  <c r="W14" i="67"/>
  <c r="N53" i="3"/>
  <c r="N461" i="3" s="1"/>
  <c r="O14" i="69"/>
  <c r="O14" i="67"/>
  <c r="J21" i="69"/>
  <c r="J21" i="67"/>
  <c r="D459" i="3"/>
  <c r="E10" i="69"/>
  <c r="E10" i="67"/>
  <c r="E94" i="67" s="1"/>
  <c r="AB465" i="3"/>
  <c r="AC17" i="69"/>
  <c r="AC17" i="67"/>
  <c r="J459" i="3"/>
  <c r="K10" i="69"/>
  <c r="K10" i="67"/>
  <c r="K94" i="67" s="1"/>
  <c r="M462" i="3"/>
  <c r="N15" i="69"/>
  <c r="N15" i="67"/>
  <c r="P459" i="3"/>
  <c r="Q10" i="69"/>
  <c r="Q10" i="67"/>
  <c r="Q94" i="67" s="1"/>
  <c r="M53" i="3"/>
  <c r="M461" i="3" s="1"/>
  <c r="N14" i="69"/>
  <c r="N14" i="67"/>
  <c r="AB21" i="69"/>
  <c r="AB21" i="67"/>
  <c r="S459" i="3"/>
  <c r="T10" i="69"/>
  <c r="T10" i="67"/>
  <c r="T94" i="67" s="1"/>
  <c r="AA53" i="3"/>
  <c r="AA461" i="3" s="1"/>
  <c r="AB14" i="69"/>
  <c r="AB14" i="67"/>
  <c r="Z53" i="3"/>
  <c r="Z461" i="3" s="1"/>
  <c r="AA14" i="69"/>
  <c r="AA14" i="67"/>
  <c r="AD14" i="69"/>
  <c r="AD14" i="67"/>
  <c r="F53" i="3"/>
  <c r="F461" i="3" s="1"/>
  <c r="G14" i="69"/>
  <c r="G14" i="67"/>
  <c r="X21" i="69"/>
  <c r="X21" i="67"/>
  <c r="L459" i="3"/>
  <c r="M10" i="69"/>
  <c r="M10" i="67"/>
  <c r="M94" i="67" s="1"/>
  <c r="S462" i="3"/>
  <c r="T15" i="69"/>
  <c r="T15" i="67"/>
  <c r="AD462" i="3"/>
  <c r="AE15" i="69"/>
  <c r="AE15" i="67"/>
  <c r="D21" i="68"/>
  <c r="D21" i="66"/>
  <c r="G21" i="66"/>
  <c r="G21" i="68"/>
  <c r="AE53" i="5"/>
  <c r="AE461" i="5" s="1"/>
  <c r="F14" i="68"/>
  <c r="F14" i="66"/>
  <c r="D16" i="69"/>
  <c r="AE462" i="5"/>
  <c r="F15" i="66"/>
  <c r="F15" i="68"/>
  <c r="V19" i="69"/>
  <c r="V19" i="67"/>
  <c r="H459" i="3"/>
  <c r="I10" i="69"/>
  <c r="I10" i="67"/>
  <c r="I94" i="67" s="1"/>
  <c r="V21" i="69"/>
  <c r="V21" i="67"/>
  <c r="O21" i="69"/>
  <c r="O21" i="67"/>
  <c r="H53" i="3"/>
  <c r="H461" i="3" s="1"/>
  <c r="I14" i="69"/>
  <c r="I14" i="67"/>
  <c r="T462" i="3"/>
  <c r="U15" i="69"/>
  <c r="U15" i="67"/>
  <c r="S21" i="69"/>
  <c r="S21" i="67"/>
  <c r="W21" i="69"/>
  <c r="W21" i="67"/>
  <c r="N459" i="3"/>
  <c r="O10" i="69"/>
  <c r="O10" i="67"/>
  <c r="O94" i="67" s="1"/>
  <c r="Y462" i="3"/>
  <c r="Z15" i="69"/>
  <c r="Z15" i="67"/>
  <c r="I462" i="3"/>
  <c r="J15" i="69"/>
  <c r="J15" i="67"/>
  <c r="F21" i="69"/>
  <c r="F21" i="67"/>
  <c r="AB459" i="3"/>
  <c r="AC10" i="69"/>
  <c r="AC10" i="67"/>
  <c r="AC94" i="67" s="1"/>
  <c r="AF21" i="69"/>
  <c r="AF21" i="67"/>
  <c r="E53" i="3"/>
  <c r="E461" i="3" s="1"/>
  <c r="F14" i="69"/>
  <c r="F14" i="67"/>
  <c r="E21" i="69"/>
  <c r="E21" i="67"/>
  <c r="AA462" i="3"/>
  <c r="AB15" i="69"/>
  <c r="AB15" i="67"/>
  <c r="AA21" i="69"/>
  <c r="AA21" i="67"/>
  <c r="D53" i="3"/>
  <c r="D461" i="3" s="1"/>
  <c r="E14" i="69"/>
  <c r="E14" i="67"/>
  <c r="Q21" i="69"/>
  <c r="Q21" i="67"/>
  <c r="K459" i="3"/>
  <c r="L10" i="69"/>
  <c r="L10" i="67"/>
  <c r="L94" i="67" s="1"/>
  <c r="W459" i="3"/>
  <c r="X10" i="69"/>
  <c r="X10" i="67"/>
  <c r="X94" i="67" s="1"/>
  <c r="W462" i="3"/>
  <c r="X15" i="69"/>
  <c r="X15" i="67"/>
  <c r="AC459" i="3"/>
  <c r="AD10" i="69"/>
  <c r="AD10" i="67"/>
  <c r="AD94" i="67" s="1"/>
  <c r="L21" i="69"/>
  <c r="L21" i="67"/>
  <c r="AD459" i="3"/>
  <c r="AE10" i="67"/>
  <c r="AE94" i="67" s="1"/>
  <c r="AE10" i="69"/>
  <c r="F459" i="3"/>
  <c r="G10" i="69"/>
  <c r="G10" i="67"/>
  <c r="G94" i="67" s="1"/>
  <c r="AE462" i="2"/>
  <c r="D15" i="66"/>
  <c r="D15" i="68"/>
  <c r="G12" i="66"/>
  <c r="G11" i="66" s="1"/>
  <c r="AE462" i="1"/>
  <c r="G15" i="68"/>
  <c r="G15" i="66"/>
  <c r="D19" i="67"/>
  <c r="R462" i="3"/>
  <c r="S15" i="69"/>
  <c r="S15" i="67"/>
  <c r="V462" i="3"/>
  <c r="W15" i="69"/>
  <c r="W15" i="67"/>
  <c r="Q53" i="3"/>
  <c r="Q461" i="3" s="1"/>
  <c r="R14" i="69"/>
  <c r="R14" i="67"/>
  <c r="Y21" i="69"/>
  <c r="Y21" i="67"/>
  <c r="Y459" i="3"/>
  <c r="Z10" i="69"/>
  <c r="Z10" i="67"/>
  <c r="Z94" i="67" s="1"/>
  <c r="I459" i="3"/>
  <c r="J10" i="69"/>
  <c r="J10" i="67"/>
  <c r="J94" i="67" s="1"/>
  <c r="Q459" i="3"/>
  <c r="R10" i="69"/>
  <c r="R10" i="67"/>
  <c r="R94" i="67" s="1"/>
  <c r="Y53" i="3"/>
  <c r="Y461" i="3" s="1"/>
  <c r="Z14" i="69"/>
  <c r="Z14" i="67"/>
  <c r="K21" i="69"/>
  <c r="K21" i="67"/>
  <c r="V459" i="3"/>
  <c r="W10" i="69"/>
  <c r="W10" i="67"/>
  <c r="W94" i="67" s="1"/>
  <c r="R21" i="69"/>
  <c r="R21" i="67"/>
  <c r="M459" i="3"/>
  <c r="N10" i="69"/>
  <c r="N10" i="67"/>
  <c r="N94" i="67" s="1"/>
  <c r="E462" i="3"/>
  <c r="F15" i="69"/>
  <c r="F15" i="67"/>
  <c r="S53" i="3"/>
  <c r="S461" i="3" s="1"/>
  <c r="T14" i="69"/>
  <c r="T14" i="67"/>
  <c r="AD21" i="69"/>
  <c r="AD21" i="67"/>
  <c r="AA459" i="3"/>
  <c r="AB10" i="69"/>
  <c r="AB10" i="67"/>
  <c r="AB94" i="67" s="1"/>
  <c r="D462" i="3"/>
  <c r="E15" i="69"/>
  <c r="E15" i="67"/>
  <c r="P462" i="3"/>
  <c r="Q15" i="69"/>
  <c r="Q15" i="67"/>
  <c r="I53" i="3"/>
  <c r="I461" i="3" s="1"/>
  <c r="J14" i="69"/>
  <c r="J14" i="67"/>
  <c r="Z462" i="3"/>
  <c r="AA15" i="69"/>
  <c r="AA15" i="67"/>
  <c r="AB53" i="3"/>
  <c r="AB461" i="3" s="1"/>
  <c r="AC14" i="69"/>
  <c r="AC14" i="67"/>
  <c r="G459" i="3"/>
  <c r="H10" i="69"/>
  <c r="H10" i="67"/>
  <c r="H94" i="67" s="1"/>
  <c r="P53" i="3"/>
  <c r="P461" i="3" s="1"/>
  <c r="Q14" i="69"/>
  <c r="Q14" i="67"/>
  <c r="L53" i="3"/>
  <c r="L461" i="3" s="1"/>
  <c r="M14" i="69"/>
  <c r="M14" i="67"/>
  <c r="G21" i="69"/>
  <c r="G21" i="67"/>
  <c r="K462" i="3"/>
  <c r="L15" i="69"/>
  <c r="L15" i="67"/>
  <c r="W53" i="3"/>
  <c r="W461" i="3" s="1"/>
  <c r="X14" i="69"/>
  <c r="X14" i="67"/>
  <c r="P21" i="69"/>
  <c r="P21" i="67"/>
  <c r="AC21" i="69"/>
  <c r="AC21" i="67"/>
  <c r="K53" i="3"/>
  <c r="K461" i="3" s="1"/>
  <c r="L14" i="69"/>
  <c r="L14" i="67"/>
  <c r="M21" i="69"/>
  <c r="M21" i="67"/>
  <c r="AE53" i="2"/>
  <c r="AE461" i="2" s="1"/>
  <c r="D14" i="66"/>
  <c r="D14" i="68"/>
  <c r="AE459" i="2"/>
  <c r="D10" i="66"/>
  <c r="D10" i="68"/>
  <c r="AE53" i="1"/>
  <c r="AE461" i="1" s="1"/>
  <c r="G14" i="68"/>
  <c r="G14" i="66"/>
  <c r="G16" i="66"/>
  <c r="G16" i="68"/>
  <c r="AE459" i="1"/>
  <c r="G10" i="66"/>
  <c r="G10" i="68"/>
  <c r="AE459" i="5"/>
  <c r="F10" i="66"/>
  <c r="F10" i="68"/>
  <c r="D21" i="69"/>
  <c r="D21" i="67"/>
  <c r="T459" i="3"/>
  <c r="U10" i="69"/>
  <c r="U10" i="67"/>
  <c r="U94" i="67" s="1"/>
  <c r="T53" i="3"/>
  <c r="T461" i="3" s="1"/>
  <c r="U14" i="69"/>
  <c r="U14" i="67"/>
  <c r="U53" i="3"/>
  <c r="U461" i="3" s="1"/>
  <c r="V14" i="69"/>
  <c r="V14" i="67"/>
  <c r="X462" i="3"/>
  <c r="Y15" i="69"/>
  <c r="Y15" i="67"/>
  <c r="H21" i="69"/>
  <c r="H21" i="67"/>
  <c r="AE459" i="3"/>
  <c r="AF10" i="69"/>
  <c r="AF10" i="67"/>
  <c r="AF94" i="67" s="1"/>
  <c r="J462" i="3"/>
  <c r="K15" i="69"/>
  <c r="K15" i="67"/>
  <c r="J53" i="3"/>
  <c r="J461" i="3" s="1"/>
  <c r="K14" i="69"/>
  <c r="K14" i="67"/>
  <c r="AC462" i="3"/>
  <c r="AD15" i="69"/>
  <c r="AD15" i="67"/>
  <c r="AB462" i="3"/>
  <c r="AC15" i="69"/>
  <c r="AC15" i="67"/>
  <c r="N21" i="69"/>
  <c r="N21" i="67"/>
  <c r="Z459" i="3"/>
  <c r="AA10" i="67"/>
  <c r="AA94" i="67" s="1"/>
  <c r="AA10" i="69"/>
  <c r="X459" i="3"/>
  <c r="Y10" i="69"/>
  <c r="Y10" i="67"/>
  <c r="Y94" i="67" s="1"/>
  <c r="E459" i="3"/>
  <c r="F10" i="69"/>
  <c r="F10" i="67"/>
  <c r="F94" i="67" s="1"/>
  <c r="F462" i="3"/>
  <c r="G15" i="69"/>
  <c r="G15" i="67"/>
  <c r="AD53" i="3"/>
  <c r="AD461" i="3" s="1"/>
  <c r="AE14" i="69"/>
  <c r="AE14" i="67"/>
  <c r="O459" i="3"/>
  <c r="P10" i="69"/>
  <c r="P10" i="67"/>
  <c r="P94" i="67" s="1"/>
  <c r="O462" i="3"/>
  <c r="P15" i="69"/>
  <c r="P15" i="67"/>
  <c r="T21" i="69"/>
  <c r="T21" i="67"/>
  <c r="L462" i="3"/>
  <c r="M15" i="69"/>
  <c r="M15" i="67"/>
  <c r="O53" i="3"/>
  <c r="O461" i="3" s="1"/>
  <c r="P14" i="69"/>
  <c r="P14" i="67"/>
  <c r="AE21" i="69"/>
  <c r="AE21" i="67"/>
  <c r="C462" i="3"/>
  <c r="D15" i="69"/>
  <c r="D15" i="67"/>
  <c r="C53" i="3"/>
  <c r="C461" i="3" s="1"/>
  <c r="D14" i="69"/>
  <c r="D14" i="67"/>
  <c r="F21" i="66"/>
  <c r="F21" i="68"/>
  <c r="C459" i="3"/>
  <c r="D10" i="69"/>
  <c r="D10" i="67"/>
  <c r="D94" i="67" s="1"/>
  <c r="Z69" i="3"/>
  <c r="Z68" i="3" s="1"/>
  <c r="D112" i="3"/>
  <c r="P112" i="3"/>
  <c r="O112" i="3"/>
  <c r="G8" i="1"/>
  <c r="Z299" i="65"/>
  <c r="R299" i="65"/>
  <c r="AE299" i="65"/>
  <c r="V149" i="3"/>
  <c r="G149" i="3"/>
  <c r="AB149" i="3"/>
  <c r="AD149" i="3"/>
  <c r="X149" i="3"/>
  <c r="P473" i="3"/>
  <c r="AB112" i="3"/>
  <c r="AB497" i="2"/>
  <c r="AB608" i="2" s="1"/>
  <c r="Y112" i="3"/>
  <c r="T149" i="3"/>
  <c r="R497" i="2"/>
  <c r="R608" i="2" s="1"/>
  <c r="O473" i="3"/>
  <c r="O149" i="3"/>
  <c r="M149" i="3"/>
  <c r="V498" i="3"/>
  <c r="C149" i="3"/>
  <c r="N474" i="3"/>
  <c r="N472" i="3" s="1"/>
  <c r="F149" i="3"/>
  <c r="T112" i="3"/>
  <c r="AE497" i="2"/>
  <c r="AE608" i="2" s="1"/>
  <c r="F122" i="2"/>
  <c r="AE149" i="3"/>
  <c r="D80" i="1"/>
  <c r="D465" i="1" s="1"/>
  <c r="O8" i="1"/>
  <c r="G69" i="5"/>
  <c r="G68" i="5" s="1"/>
  <c r="W69" i="5"/>
  <c r="W68" i="5" s="1"/>
  <c r="X497" i="2"/>
  <c r="X608" i="2" s="1"/>
  <c r="F497" i="2"/>
  <c r="F608" i="2" s="1"/>
  <c r="T497" i="2"/>
  <c r="T608" i="2" s="1"/>
  <c r="S149" i="3"/>
  <c r="P299" i="65"/>
  <c r="W497" i="2"/>
  <c r="W608" i="2" s="1"/>
  <c r="S497" i="2"/>
  <c r="S608" i="2" s="1"/>
  <c r="T299" i="65"/>
  <c r="P497" i="3"/>
  <c r="P608" i="3" s="1"/>
  <c r="Y80" i="3"/>
  <c r="P35" i="2"/>
  <c r="N8" i="3"/>
  <c r="AE8" i="3"/>
  <c r="G35" i="3"/>
  <c r="S8" i="2"/>
  <c r="S458" i="2" s="1"/>
  <c r="P8" i="5"/>
  <c r="N8" i="5"/>
  <c r="W8" i="5"/>
  <c r="D69" i="5"/>
  <c r="D68" i="5" s="1"/>
  <c r="AE80" i="5"/>
  <c r="D35" i="2"/>
  <c r="AD35" i="2"/>
  <c r="AD31" i="2" s="1"/>
  <c r="AD460" i="2" s="1"/>
  <c r="X80" i="1"/>
  <c r="X465" i="1" s="1"/>
  <c r="Q80" i="1"/>
  <c r="Q465" i="1" s="1"/>
  <c r="X35" i="3"/>
  <c r="K8" i="3"/>
  <c r="I80" i="2"/>
  <c r="I465" i="2" s="1"/>
  <c r="C35" i="1"/>
  <c r="C31" i="1" s="1"/>
  <c r="C460" i="1" s="1"/>
  <c r="C80" i="1"/>
  <c r="C465" i="1" s="1"/>
  <c r="P69" i="2"/>
  <c r="P68" i="2" s="1"/>
  <c r="X299" i="65"/>
  <c r="X557" i="65" s="1"/>
  <c r="X556" i="65" s="1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AC548" i="3" s="1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AA548" i="3" s="1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L548" i="3" s="1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I548" i="3" s="1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" s="1"/>
  <c r="AD487" i="3" s="1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S548" i="3" s="1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Z548" i="3" s="1"/>
  <c r="H442" i="3"/>
  <c r="H586" i="3" s="1"/>
  <c r="H586" i="2"/>
  <c r="H643" i="2" s="1"/>
  <c r="N290" i="3"/>
  <c r="N548" i="3" s="1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U548" i="3" s="1"/>
  <c r="AB290" i="3"/>
  <c r="AB548" i="3" s="1"/>
  <c r="M290" i="3"/>
  <c r="M548" i="3" s="1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W548" i="3" s="1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" s="1"/>
  <c r="M511" i="39"/>
  <c r="O170" i="3"/>
  <c r="O512" i="3" s="1"/>
  <c r="O512" i="39"/>
  <c r="O155" i="3"/>
  <c r="O154" i="39"/>
  <c r="O503" i="39"/>
  <c r="O502" i="39" s="1"/>
  <c r="Q169" i="3"/>
  <c r="Q511" i="3" s="1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Y171" i="3"/>
  <c r="Y513" i="3" s="1"/>
  <c r="Y513" i="39"/>
  <c r="AA172" i="3"/>
  <c r="AA514" i="3" s="1"/>
  <c r="AA514" i="39"/>
  <c r="AA162" i="3"/>
  <c r="AA161" i="39"/>
  <c r="AC171" i="3"/>
  <c r="AC513" i="3" s="1"/>
  <c r="AC513" i="39"/>
  <c r="AE172" i="3"/>
  <c r="AE514" i="39"/>
  <c r="AE162" i="3"/>
  <c r="C109" i="71" s="1"/>
  <c r="AE161" i="39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T174" i="41"/>
  <c r="T517" i="41" s="1"/>
  <c r="T515" i="41" s="1"/>
  <c r="T611" i="41" s="1"/>
  <c r="W174" i="41"/>
  <c r="W517" i="41" s="1"/>
  <c r="W515" i="41" s="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F133" i="3"/>
  <c r="AA135" i="3"/>
  <c r="T142" i="3"/>
  <c r="T490" i="5"/>
  <c r="T141" i="5"/>
  <c r="N136" i="3"/>
  <c r="I135" i="3"/>
  <c r="AE175" i="3"/>
  <c r="C120" i="71" s="1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G579" i="1" s="1"/>
  <c r="G636" i="1" s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" s="1"/>
  <c r="D511" i="39"/>
  <c r="E164" i="3"/>
  <c r="I171" i="3"/>
  <c r="I513" i="3" s="1"/>
  <c r="I513" i="39"/>
  <c r="C169" i="3"/>
  <c r="C511" i="3" s="1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C112" i="71" s="1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L518" i="1" s="1"/>
  <c r="L515" i="1" s="1"/>
  <c r="L611" i="1" s="1"/>
  <c r="X142" i="3"/>
  <c r="X141" i="5"/>
  <c r="X490" i="5"/>
  <c r="AA185" i="3"/>
  <c r="Q184" i="3"/>
  <c r="Y131" i="3"/>
  <c r="Y130" i="5"/>
  <c r="O140" i="3"/>
  <c r="O488" i="3" s="1"/>
  <c r="O488" i="5"/>
  <c r="F126" i="3"/>
  <c r="F482" i="3" s="1"/>
  <c r="F482" i="1"/>
  <c r="K124" i="3"/>
  <c r="K480" i="3" s="1"/>
  <c r="K480" i="1"/>
  <c r="K122" i="1"/>
  <c r="W183" i="3"/>
  <c r="W182" i="1"/>
  <c r="W173" i="1" s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C126" i="71" s="1"/>
  <c r="AE182" i="1"/>
  <c r="AE518" i="1" s="1"/>
  <c r="AE515" i="1" s="1"/>
  <c r="AE611" i="1" s="1"/>
  <c r="AE435" i="3"/>
  <c r="C242" i="71" s="1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C111" i="71" s="1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C93" i="71" s="1"/>
  <c r="AE490" i="5"/>
  <c r="AE489" i="5" s="1"/>
  <c r="AE607" i="5" s="1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N579" i="1" s="1"/>
  <c r="N636" i="1" s="1"/>
  <c r="I431" i="1"/>
  <c r="I579" i="1" s="1"/>
  <c r="I636" i="1" s="1"/>
  <c r="J431" i="1"/>
  <c r="J579" i="1" s="1"/>
  <c r="J636" i="1" s="1"/>
  <c r="R431" i="1"/>
  <c r="R579" i="1" s="1"/>
  <c r="R636" i="1" s="1"/>
  <c r="S431" i="1"/>
  <c r="S579" i="1" s="1"/>
  <c r="S636" i="1" s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" s="1"/>
  <c r="X511" i="39"/>
  <c r="Z170" i="3"/>
  <c r="Z512" i="3" s="1"/>
  <c r="Z512" i="39"/>
  <c r="Z155" i="3"/>
  <c r="Z503" i="39"/>
  <c r="Z502" i="39" s="1"/>
  <c r="Z154" i="39"/>
  <c r="AB169" i="3"/>
  <c r="AB511" i="3" s="1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E517" i="41" s="1"/>
  <c r="E515" i="41" s="1"/>
  <c r="E611" i="41" s="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P173" i="1" s="1"/>
  <c r="D142" i="3"/>
  <c r="D490" i="5"/>
  <c r="D141" i="5"/>
  <c r="V136" i="3"/>
  <c r="D183" i="3"/>
  <c r="D182" i="1"/>
  <c r="J132" i="3"/>
  <c r="S142" i="3"/>
  <c r="S141" i="5"/>
  <c r="S490" i="5"/>
  <c r="AA136" i="3"/>
  <c r="T136" i="3"/>
  <c r="I136" i="3"/>
  <c r="Z183" i="3"/>
  <c r="Z182" i="1"/>
  <c r="Z518" i="1" s="1"/>
  <c r="Z515" i="1" s="1"/>
  <c r="Z611" i="1" s="1"/>
  <c r="I488" i="1"/>
  <c r="N125" i="3"/>
  <c r="N481" i="3" s="1"/>
  <c r="N481" i="1"/>
  <c r="Y183" i="3"/>
  <c r="Y182" i="1"/>
  <c r="Y173" i="1" s="1"/>
  <c r="E488" i="1"/>
  <c r="G125" i="3"/>
  <c r="G481" i="3" s="1"/>
  <c r="G481" i="1"/>
  <c r="C183" i="3"/>
  <c r="C182" i="1"/>
  <c r="H488" i="1"/>
  <c r="O125" i="3"/>
  <c r="O481" i="3" s="1"/>
  <c r="O481" i="1"/>
  <c r="S183" i="3"/>
  <c r="S182" i="1"/>
  <c r="X488" i="1"/>
  <c r="M125" i="3"/>
  <c r="M481" i="3" s="1"/>
  <c r="M481" i="1"/>
  <c r="AD177" i="3"/>
  <c r="AD503" i="40"/>
  <c r="AD154" i="40"/>
  <c r="AE134" i="3"/>
  <c r="AD131" i="3"/>
  <c r="AD130" i="5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Y636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561" i="2" s="1"/>
  <c r="M363" i="3"/>
  <c r="M328" i="2"/>
  <c r="Z418" i="3"/>
  <c r="Z417" i="2"/>
  <c r="Z573" i="2" s="1"/>
  <c r="Z395" i="3"/>
  <c r="Z378" i="3"/>
  <c r="Z377" i="2"/>
  <c r="Z356" i="3"/>
  <c r="Z355" i="2"/>
  <c r="H404" i="3"/>
  <c r="H386" i="3"/>
  <c r="H385" i="2"/>
  <c r="H561" i="2" s="1"/>
  <c r="H363" i="3"/>
  <c r="H328" i="2"/>
  <c r="D418" i="3"/>
  <c r="D417" i="2"/>
  <c r="D573" i="2" s="1"/>
  <c r="D395" i="3"/>
  <c r="D378" i="3"/>
  <c r="D377" i="2"/>
  <c r="D356" i="3"/>
  <c r="D355" i="2"/>
  <c r="AE283" i="3"/>
  <c r="C184" i="71" s="1"/>
  <c r="AE259" i="3"/>
  <c r="C166" i="71" s="1"/>
  <c r="T546" i="1"/>
  <c r="T287" i="1"/>
  <c r="T267" i="3"/>
  <c r="T237" i="1"/>
  <c r="O548" i="1"/>
  <c r="O271" i="3"/>
  <c r="O245" i="3"/>
  <c r="O244" i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564" i="2" s="1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C157" i="71" s="1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G548" i="3" s="1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J548" i="3" s="1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Y548" i="3" s="1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C548" i="3" s="1"/>
  <c r="V586" i="5"/>
  <c r="V643" i="5" s="1"/>
  <c r="AC444" i="3"/>
  <c r="AC588" i="3" s="1"/>
  <c r="AC588" i="2"/>
  <c r="AC645" i="2" s="1"/>
  <c r="T440" i="5"/>
  <c r="T585" i="5"/>
  <c r="G139" i="3"/>
  <c r="Q290" i="3"/>
  <c r="Q548" i="3" s="1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E548" i="3" s="1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V548" i="3" s="1"/>
  <c r="K290" i="3"/>
  <c r="K548" i="3" s="1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" s="1"/>
  <c r="T511" i="39"/>
  <c r="W170" i="3"/>
  <c r="W512" i="3" s="1"/>
  <c r="W512" i="39"/>
  <c r="W155" i="3"/>
  <c r="W503" i="39"/>
  <c r="W502" i="39" s="1"/>
  <c r="W154" i="39"/>
  <c r="Y169" i="3"/>
  <c r="Y511" i="3" s="1"/>
  <c r="Y511" i="39"/>
  <c r="AA170" i="3"/>
  <c r="AA512" i="3" s="1"/>
  <c r="AA512" i="39"/>
  <c r="AA155" i="3"/>
  <c r="AA503" i="39"/>
  <c r="AA502" i="39" s="1"/>
  <c r="AA154" i="39"/>
  <c r="AC169" i="3"/>
  <c r="AC511" i="3" s="1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M504" i="41"/>
  <c r="T504" i="41"/>
  <c r="R174" i="41"/>
  <c r="R517" i="41" s="1"/>
  <c r="R515" i="41" s="1"/>
  <c r="R611" i="41" s="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" s="1"/>
  <c r="F511" i="39"/>
  <c r="D164" i="3"/>
  <c r="G171" i="3"/>
  <c r="G513" i="3" s="1"/>
  <c r="G513" i="39"/>
  <c r="I169" i="3"/>
  <c r="I511" i="3" s="1"/>
  <c r="I511" i="39"/>
  <c r="C164" i="3"/>
  <c r="H171" i="3"/>
  <c r="H513" i="3" s="1"/>
  <c r="H513" i="39"/>
  <c r="L172" i="3"/>
  <c r="L514" i="3" s="1"/>
  <c r="L514" i="39"/>
  <c r="L162" i="3"/>
  <c r="L161" i="39"/>
  <c r="L160" i="39" s="1"/>
  <c r="N171" i="3"/>
  <c r="N513" i="3" s="1"/>
  <c r="N513" i="39"/>
  <c r="P172" i="3"/>
  <c r="P514" i="3" s="1"/>
  <c r="P514" i="39"/>
  <c r="P162" i="3"/>
  <c r="P161" i="39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Z171" i="3"/>
  <c r="Z513" i="3" s="1"/>
  <c r="Z513" i="39"/>
  <c r="AB172" i="3"/>
  <c r="AB514" i="3" s="1"/>
  <c r="AB514" i="39"/>
  <c r="AB162" i="3"/>
  <c r="AB161" i="39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O517" i="41" s="1"/>
  <c r="O515" i="41" s="1"/>
  <c r="O611" i="41" s="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E488" i="1"/>
  <c r="AB435" i="3"/>
  <c r="AB434" i="5"/>
  <c r="AB580" i="5" s="1"/>
  <c r="AB637" i="5" s="1"/>
  <c r="AA427" i="3"/>
  <c r="AA426" i="5"/>
  <c r="Z429" i="3"/>
  <c r="X578" i="5"/>
  <c r="X635" i="5" s="1"/>
  <c r="T435" i="3"/>
  <c r="T434" i="5"/>
  <c r="T580" i="5" s="1"/>
  <c r="T637" i="5" s="1"/>
  <c r="S427" i="3"/>
  <c r="S426" i="3" s="1"/>
  <c r="S426" i="5"/>
  <c r="R429" i="3"/>
  <c r="P578" i="5"/>
  <c r="P635" i="5" s="1"/>
  <c r="L435" i="3"/>
  <c r="L434" i="5"/>
  <c r="L580" i="5" s="1"/>
  <c r="L637" i="5" s="1"/>
  <c r="K427" i="3"/>
  <c r="K426" i="3" s="1"/>
  <c r="K426" i="5"/>
  <c r="J429" i="3"/>
  <c r="G578" i="5"/>
  <c r="G635" i="5" s="1"/>
  <c r="D435" i="3"/>
  <c r="D434" i="5"/>
  <c r="D580" i="5" s="1"/>
  <c r="D637" i="5" s="1"/>
  <c r="C427" i="3"/>
  <c r="C426" i="3" s="1"/>
  <c r="C426" i="5"/>
  <c r="AB578" i="1"/>
  <c r="N578" i="1"/>
  <c r="I578" i="1"/>
  <c r="J578" i="1"/>
  <c r="R578" i="1"/>
  <c r="S578" i="1"/>
  <c r="AA578" i="1"/>
  <c r="W432" i="3"/>
  <c r="W431" i="2"/>
  <c r="W579" i="2" s="1"/>
  <c r="W636" i="2" s="1"/>
  <c r="G432" i="3"/>
  <c r="G431" i="2"/>
  <c r="G579" i="2" s="1"/>
  <c r="G636" i="2" s="1"/>
  <c r="M432" i="3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O171" i="3"/>
  <c r="O513" i="3" s="1"/>
  <c r="O513" i="39"/>
  <c r="Q172" i="3"/>
  <c r="Q514" i="3" s="1"/>
  <c r="Q514" i="39"/>
  <c r="Q162" i="3"/>
  <c r="Q161" i="39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C503" i="41"/>
  <c r="C502" i="41" s="1"/>
  <c r="C154" i="41"/>
  <c r="D504" i="41"/>
  <c r="R503" i="41"/>
  <c r="R154" i="41"/>
  <c r="U174" i="41"/>
  <c r="U517" i="41" s="1"/>
  <c r="U515" i="41" s="1"/>
  <c r="U611" i="41" s="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D173" i="41" s="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C241" i="71" s="1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D160" i="39" s="1"/>
  <c r="E168" i="3"/>
  <c r="E510" i="3" s="1"/>
  <c r="E510" i="39"/>
  <c r="G172" i="3"/>
  <c r="G514" i="3" s="1"/>
  <c r="G514" i="39"/>
  <c r="G162" i="3"/>
  <c r="G161" i="39"/>
  <c r="G509" i="39" s="1"/>
  <c r="I168" i="3"/>
  <c r="I510" i="3" s="1"/>
  <c r="I510" i="39"/>
  <c r="C172" i="3"/>
  <c r="C514" i="3" s="1"/>
  <c r="C514" i="39"/>
  <c r="C162" i="3"/>
  <c r="C161" i="39"/>
  <c r="C160" i="39" s="1"/>
  <c r="J168" i="3"/>
  <c r="J510" i="3" s="1"/>
  <c r="J510" i="39"/>
  <c r="H172" i="3"/>
  <c r="H514" i="3" s="1"/>
  <c r="H514" i="39"/>
  <c r="H162" i="3"/>
  <c r="H161" i="39"/>
  <c r="H509" i="39" s="1"/>
  <c r="L171" i="3"/>
  <c r="L513" i="3" s="1"/>
  <c r="L513" i="39"/>
  <c r="N172" i="3"/>
  <c r="N514" i="3" s="1"/>
  <c r="N514" i="39"/>
  <c r="N162" i="3"/>
  <c r="N161" i="39"/>
  <c r="N160" i="39" s="1"/>
  <c r="P171" i="3"/>
  <c r="P513" i="3" s="1"/>
  <c r="P513" i="39"/>
  <c r="R172" i="3"/>
  <c r="R514" i="3" s="1"/>
  <c r="R514" i="39"/>
  <c r="R162" i="3"/>
  <c r="R161" i="39"/>
  <c r="R160" i="39" s="1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C114" i="71" s="1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K518" i="1" s="1"/>
  <c r="K515" i="1" s="1"/>
  <c r="K611" i="1" s="1"/>
  <c r="T126" i="3"/>
  <c r="T482" i="3" s="1"/>
  <c r="T482" i="1"/>
  <c r="W124" i="3"/>
  <c r="W480" i="3" s="1"/>
  <c r="W480" i="1"/>
  <c r="W122" i="1"/>
  <c r="C133" i="3"/>
  <c r="AC183" i="3"/>
  <c r="AC182" i="1"/>
  <c r="AC173" i="1" s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Y488" i="1"/>
  <c r="E125" i="3"/>
  <c r="E481" i="3" s="1"/>
  <c r="E481" i="1"/>
  <c r="J183" i="3"/>
  <c r="J182" i="1"/>
  <c r="C488" i="1"/>
  <c r="H125" i="3"/>
  <c r="H481" i="3" s="1"/>
  <c r="H481" i="1"/>
  <c r="R183" i="3"/>
  <c r="R182" i="1"/>
  <c r="R173" i="1" s="1"/>
  <c r="R111" i="1" s="1"/>
  <c r="S488" i="1"/>
  <c r="X125" i="3"/>
  <c r="X481" i="3" s="1"/>
  <c r="X481" i="1"/>
  <c r="AE176" i="3"/>
  <c r="C121" i="71" s="1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Y429" i="3"/>
  <c r="W578" i="5"/>
  <c r="W635" i="5" s="1"/>
  <c r="S435" i="3"/>
  <c r="S434" i="3" s="1"/>
  <c r="S434" i="5"/>
  <c r="S580" i="5" s="1"/>
  <c r="S637" i="5" s="1"/>
  <c r="R427" i="3"/>
  <c r="R426" i="5"/>
  <c r="Q429" i="3"/>
  <c r="O578" i="5"/>
  <c r="O635" i="5" s="1"/>
  <c r="K435" i="3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AC580" i="1" s="1"/>
  <c r="AC637" i="1" s="1"/>
  <c r="P434" i="1"/>
  <c r="P580" i="1" s="1"/>
  <c r="P637" i="1" s="1"/>
  <c r="X434" i="1"/>
  <c r="X580" i="1" s="1"/>
  <c r="X637" i="1" s="1"/>
  <c r="G434" i="1"/>
  <c r="G580" i="1" s="1"/>
  <c r="G637" i="1" s="1"/>
  <c r="E434" i="1"/>
  <c r="E580" i="1" s="1"/>
  <c r="E637" i="1" s="1"/>
  <c r="H434" i="1"/>
  <c r="H580" i="1" s="1"/>
  <c r="H637" i="1" s="1"/>
  <c r="AE432" i="3"/>
  <c r="C240" i="71" s="1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573" i="2" s="1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C181" i="71" s="1"/>
  <c r="AE279" i="1"/>
  <c r="AE277" i="1" s="1"/>
  <c r="AE249" i="3"/>
  <c r="C162" i="71" s="1"/>
  <c r="T283" i="3"/>
  <c r="T259" i="3"/>
  <c r="O287" i="1"/>
  <c r="O546" i="1"/>
  <c r="O267" i="3"/>
  <c r="O237" i="1"/>
  <c r="W548" i="1"/>
  <c r="W271" i="3"/>
  <c r="W245" i="3"/>
  <c r="W244" i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T548" i="3" s="1"/>
  <c r="V179" i="3"/>
  <c r="V178" i="40"/>
  <c r="P585" i="5"/>
  <c r="P440" i="5"/>
  <c r="F145" i="3"/>
  <c r="F493" i="3" s="1"/>
  <c r="F141" i="39"/>
  <c r="D290" i="3"/>
  <c r="D548" i="3" s="1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P548" i="3" s="1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" s="1"/>
  <c r="S487" i="3" s="1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H548" i="3" s="1"/>
  <c r="AE289" i="3"/>
  <c r="AE547" i="3" s="1"/>
  <c r="S289" i="3"/>
  <c r="S547" i="3" s="1"/>
  <c r="R290" i="3"/>
  <c r="R548" i="3" s="1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3" s="1"/>
  <c r="X517" i="3" s="1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" s="1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AC503" i="41"/>
  <c r="AC154" i="41"/>
  <c r="I504" i="41"/>
  <c r="H174" i="4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122" i="1"/>
  <c r="AC133" i="3"/>
  <c r="O136" i="3"/>
  <c r="L142" i="3"/>
  <c r="L141" i="5"/>
  <c r="L490" i="5"/>
  <c r="C136" i="3"/>
  <c r="D134" i="3"/>
  <c r="V131" i="3"/>
  <c r="V130" i="5"/>
  <c r="V122" i="5" s="1"/>
  <c r="J140" i="3"/>
  <c r="J488" i="3" s="1"/>
  <c r="J488" i="5"/>
  <c r="E132" i="3"/>
  <c r="AA142" i="3"/>
  <c r="AA490" i="5"/>
  <c r="AA141" i="5"/>
  <c r="M136" i="3"/>
  <c r="T135" i="3"/>
  <c r="I142" i="3"/>
  <c r="I490" i="5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" s="1"/>
  <c r="G511" i="39"/>
  <c r="I164" i="3"/>
  <c r="J171" i="3"/>
  <c r="J513" i="3" s="1"/>
  <c r="J513" i="39"/>
  <c r="H169" i="3"/>
  <c r="H511" i="3" s="1"/>
  <c r="H511" i="39"/>
  <c r="L170" i="3"/>
  <c r="L512" i="3" s="1"/>
  <c r="L512" i="39"/>
  <c r="L155" i="3"/>
  <c r="L503" i="39"/>
  <c r="L502" i="39" s="1"/>
  <c r="L154" i="39"/>
  <c r="N169" i="3"/>
  <c r="N511" i="3" s="1"/>
  <c r="N511" i="39"/>
  <c r="P170" i="3"/>
  <c r="P512" i="3" s="1"/>
  <c r="P512" i="39"/>
  <c r="P155" i="3"/>
  <c r="P503" i="39"/>
  <c r="P502" i="39" s="1"/>
  <c r="P154" i="39"/>
  <c r="R169" i="3"/>
  <c r="R511" i="3" s="1"/>
  <c r="R511" i="39"/>
  <c r="U163" i="3"/>
  <c r="V169" i="3"/>
  <c r="V511" i="3" s="1"/>
  <c r="V511" i="39"/>
  <c r="X170" i="3"/>
  <c r="X512" i="3" s="1"/>
  <c r="X512" i="39"/>
  <c r="X155" i="3"/>
  <c r="X503" i="39"/>
  <c r="X502" i="39" s="1"/>
  <c r="X154" i="39"/>
  <c r="Z169" i="3"/>
  <c r="Z511" i="3" s="1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K517" i="41" s="1"/>
  <c r="K515" i="41" s="1"/>
  <c r="K611" i="41" s="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122" i="1"/>
  <c r="Y140" i="3"/>
  <c r="Y488" i="3" s="1"/>
  <c r="Y488" i="5"/>
  <c r="AC132" i="3"/>
  <c r="O131" i="3"/>
  <c r="O130" i="5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122" i="1"/>
  <c r="AE132" i="3"/>
  <c r="C85" i="71" s="1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R580" i="5" s="1"/>
  <c r="R637" i="5" s="1"/>
  <c r="Q427" i="3"/>
  <c r="Q426" i="5"/>
  <c r="P429" i="3"/>
  <c r="N578" i="5"/>
  <c r="N635" i="5" s="1"/>
  <c r="J435" i="3"/>
  <c r="J434" i="3" s="1"/>
  <c r="J434" i="5"/>
  <c r="J580" i="5" s="1"/>
  <c r="J637" i="5" s="1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" s="1"/>
  <c r="K511" i="39"/>
  <c r="M170" i="3"/>
  <c r="M512" i="3" s="1"/>
  <c r="M512" i="39"/>
  <c r="M155" i="3"/>
  <c r="M503" i="39"/>
  <c r="M502" i="39" s="1"/>
  <c r="M154" i="39"/>
  <c r="O169" i="3"/>
  <c r="O511" i="3" s="1"/>
  <c r="O511" i="39"/>
  <c r="Q170" i="3"/>
  <c r="Q512" i="3" s="1"/>
  <c r="Q512" i="39"/>
  <c r="Q155" i="3"/>
  <c r="Q503" i="39"/>
  <c r="Q502" i="39" s="1"/>
  <c r="Q154" i="39"/>
  <c r="S169" i="3"/>
  <c r="S511" i="3" s="1"/>
  <c r="S511" i="39"/>
  <c r="U168" i="3"/>
  <c r="U510" i="3" s="1"/>
  <c r="U510" i="39"/>
  <c r="T172" i="3"/>
  <c r="T514" i="3" s="1"/>
  <c r="T514" i="39"/>
  <c r="T162" i="3"/>
  <c r="T161" i="39"/>
  <c r="T509" i="39" s="1"/>
  <c r="W171" i="3"/>
  <c r="W513" i="3" s="1"/>
  <c r="W513" i="39"/>
  <c r="Y172" i="3"/>
  <c r="Y514" i="3" s="1"/>
  <c r="Y514" i="39"/>
  <c r="Y162" i="3"/>
  <c r="Y161" i="39"/>
  <c r="Y509" i="39" s="1"/>
  <c r="AA171" i="3"/>
  <c r="AA513" i="3" s="1"/>
  <c r="AA513" i="39"/>
  <c r="AC172" i="3"/>
  <c r="AC514" i="3" s="1"/>
  <c r="AC514" i="39"/>
  <c r="AC162" i="3"/>
  <c r="AC161" i="39"/>
  <c r="AC160" i="39" s="1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Y517" i="41" s="1"/>
  <c r="Y515" i="41" s="1"/>
  <c r="Y611" i="41" s="1"/>
  <c r="U504" i="41"/>
  <c r="AB174" i="41"/>
  <c r="AB517" i="41" s="1"/>
  <c r="AB515" i="41" s="1"/>
  <c r="AB611" i="41" s="1"/>
  <c r="K140" i="3"/>
  <c r="K488" i="3" s="1"/>
  <c r="K488" i="5"/>
  <c r="Z132" i="3"/>
  <c r="U131" i="3"/>
  <c r="U130" i="5"/>
  <c r="AB133" i="3"/>
  <c r="P133" i="3"/>
  <c r="Y134" i="3"/>
  <c r="AC131" i="3"/>
  <c r="AC130" i="5"/>
  <c r="AC486" i="5" s="1"/>
  <c r="AC478" i="5" s="1"/>
  <c r="O134" i="3"/>
  <c r="L133" i="3"/>
  <c r="P184" i="3"/>
  <c r="H131" i="3"/>
  <c r="H130" i="5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C122" i="71" s="1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C239" i="71" s="1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" s="1"/>
  <c r="L511" i="39"/>
  <c r="N170" i="3"/>
  <c r="N512" i="3" s="1"/>
  <c r="N512" i="39"/>
  <c r="N155" i="3"/>
  <c r="N503" i="39"/>
  <c r="N502" i="39" s="1"/>
  <c r="N154" i="39"/>
  <c r="P169" i="3"/>
  <c r="P511" i="3" s="1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C110" i="71" s="1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J173" i="41" s="1"/>
  <c r="J111" i="41" s="1"/>
  <c r="J4" i="41" s="1"/>
  <c r="K503" i="41"/>
  <c r="K154" i="41"/>
  <c r="P174" i="41"/>
  <c r="AA504" i="41"/>
  <c r="G504" i="41"/>
  <c r="K134" i="3"/>
  <c r="Z131" i="3"/>
  <c r="Z130" i="5"/>
  <c r="Z122" i="5" s="1"/>
  <c r="G135" i="3"/>
  <c r="L124" i="3"/>
  <c r="L480" i="3" s="1"/>
  <c r="L480" i="1"/>
  <c r="L122" i="1"/>
  <c r="X133" i="3"/>
  <c r="P136" i="3"/>
  <c r="AC134" i="3"/>
  <c r="F183" i="3"/>
  <c r="F182" i="1"/>
  <c r="F173" i="1" s="1"/>
  <c r="F111" i="1" s="1"/>
  <c r="K488" i="1"/>
  <c r="T124" i="3"/>
  <c r="T122" i="1"/>
  <c r="T480" i="1"/>
  <c r="L136" i="3"/>
  <c r="V183" i="3"/>
  <c r="V182" i="3" s="1"/>
  <c r="V518" i="3" s="1"/>
  <c r="V182" i="1"/>
  <c r="V518" i="1" s="1"/>
  <c r="V515" i="1" s="1"/>
  <c r="V611" i="1" s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N173" i="1" s="1"/>
  <c r="N111" i="1" s="1"/>
  <c r="U488" i="1"/>
  <c r="Y125" i="3"/>
  <c r="Y481" i="3" s="1"/>
  <c r="Y481" i="1"/>
  <c r="G183" i="3"/>
  <c r="G182" i="1"/>
  <c r="G518" i="1" s="1"/>
  <c r="G515" i="1" s="1"/>
  <c r="G611" i="1" s="1"/>
  <c r="J488" i="1"/>
  <c r="C125" i="3"/>
  <c r="C481" i="3" s="1"/>
  <c r="C481" i="1"/>
  <c r="O183" i="3"/>
  <c r="O182" i="1"/>
  <c r="O518" i="1" s="1"/>
  <c r="O515" i="1" s="1"/>
  <c r="O611" i="1" s="1"/>
  <c r="R488" i="1"/>
  <c r="S125" i="3"/>
  <c r="S481" i="3" s="1"/>
  <c r="S481" i="1"/>
  <c r="M183" i="3"/>
  <c r="M182" i="1"/>
  <c r="AE174" i="41"/>
  <c r="AE173" i="41" s="1"/>
  <c r="AD140" i="3"/>
  <c r="AD488" i="3" s="1"/>
  <c r="AD488" i="5"/>
  <c r="AD126" i="3"/>
  <c r="AD482" i="3" s="1"/>
  <c r="AD482" i="1"/>
  <c r="AE124" i="3"/>
  <c r="AE122" i="1"/>
  <c r="G30" i="66" s="1"/>
  <c r="AE480" i="1"/>
  <c r="AD429" i="3"/>
  <c r="AC578" i="5"/>
  <c r="AC635" i="5" s="1"/>
  <c r="Y435" i="3"/>
  <c r="Y434" i="5"/>
  <c r="Y580" i="5" s="1"/>
  <c r="Y637" i="5" s="1"/>
  <c r="X427" i="3"/>
  <c r="X426" i="5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363" i="3"/>
  <c r="Z328" i="2"/>
  <c r="H418" i="3"/>
  <c r="H417" i="2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C175" i="71" s="1"/>
  <c r="AE245" i="3"/>
  <c r="C158" i="71" s="1"/>
  <c r="AE244" i="1"/>
  <c r="AE240" i="1" s="1"/>
  <c r="AE535" i="1" s="1"/>
  <c r="T554" i="1"/>
  <c r="T623" i="1" s="1"/>
  <c r="T280" i="3"/>
  <c r="T279" i="1"/>
  <c r="T249" i="3"/>
  <c r="O283" i="3"/>
  <c r="O259" i="3"/>
  <c r="W546" i="1"/>
  <c r="W287" i="1"/>
  <c r="W267" i="3"/>
  <c r="W237" i="1"/>
  <c r="W230" i="1" s="1"/>
  <c r="W534" i="1" s="1"/>
  <c r="Y412" i="3"/>
  <c r="Y394" i="3"/>
  <c r="Y393" i="2"/>
  <c r="Y564" i="2" s="1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2"/>
  <c r="N412" i="3"/>
  <c r="N389" i="3"/>
  <c r="N360" i="3"/>
  <c r="N359" i="3" s="1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C178" i="71" s="1"/>
  <c r="AE532" i="1"/>
  <c r="M441" i="3"/>
  <c r="M585" i="2"/>
  <c r="M440" i="2"/>
  <c r="X290" i="3"/>
  <c r="X548" i="3" s="1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3" s="1"/>
  <c r="T517" i="3" s="1"/>
  <c r="T178" i="40"/>
  <c r="F290" i="3"/>
  <c r="F548" i="3" s="1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O548" i="3" s="1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" s="1"/>
  <c r="V487" i="3" s="1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K509" i="39" s="1"/>
  <c r="M171" i="3"/>
  <c r="M513" i="3" s="1"/>
  <c r="M513" i="39"/>
  <c r="O172" i="3"/>
  <c r="O514" i="3" s="1"/>
  <c r="O514" i="39"/>
  <c r="O162" i="3"/>
  <c r="O161" i="39"/>
  <c r="O509" i="39" s="1"/>
  <c r="Q171" i="3"/>
  <c r="Q513" i="3" s="1"/>
  <c r="Q513" i="39"/>
  <c r="S172" i="3"/>
  <c r="S514" i="3" s="1"/>
  <c r="S514" i="39"/>
  <c r="S162" i="3"/>
  <c r="S161" i="39"/>
  <c r="S509" i="39" s="1"/>
  <c r="U164" i="3"/>
  <c r="V165" i="3"/>
  <c r="W166" i="3"/>
  <c r="X163" i="3"/>
  <c r="Z165" i="3"/>
  <c r="AA166" i="3"/>
  <c r="AB163" i="3"/>
  <c r="AD165" i="3"/>
  <c r="AE166" i="3"/>
  <c r="C113" i="71" s="1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L173" i="41" s="1"/>
  <c r="L111" i="41" s="1"/>
  <c r="L4" i="41" s="1"/>
  <c r="Z504" i="41"/>
  <c r="C174" i="41"/>
  <c r="C517" i="41" s="1"/>
  <c r="C515" i="41" s="1"/>
  <c r="C611" i="41" s="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Y136" i="3"/>
  <c r="AB183" i="3"/>
  <c r="AB182" i="1"/>
  <c r="AB518" i="1" s="1"/>
  <c r="AB515" i="1" s="1"/>
  <c r="AB611" i="1" s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C243" i="71" s="1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V578" i="1"/>
  <c r="AD578" i="1"/>
  <c r="F578" i="1"/>
  <c r="AE578" i="1"/>
  <c r="Z578" i="1"/>
  <c r="Q578" i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" s="1"/>
  <c r="E511" i="39"/>
  <c r="G164" i="3"/>
  <c r="C171" i="3"/>
  <c r="C513" i="3" s="1"/>
  <c r="C513" i="39"/>
  <c r="J169" i="3"/>
  <c r="J511" i="3" s="1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Q173" i="41" s="1"/>
  <c r="Q111" i="41" s="1"/>
  <c r="Q4" i="41" s="1"/>
  <c r="V503" i="41"/>
  <c r="V154" i="41"/>
  <c r="K504" i="41"/>
  <c r="F174" i="41"/>
  <c r="F517" i="41" s="1"/>
  <c r="F515" i="41" s="1"/>
  <c r="F611" i="41" s="1"/>
  <c r="R131" i="3"/>
  <c r="R130" i="3" s="1"/>
  <c r="R486" i="3" s="1"/>
  <c r="R130" i="5"/>
  <c r="Z133" i="3"/>
  <c r="G133" i="3"/>
  <c r="AB134" i="3"/>
  <c r="X131" i="3"/>
  <c r="X130" i="5"/>
  <c r="P134" i="3"/>
  <c r="Y135" i="3"/>
  <c r="O142" i="3"/>
  <c r="O490" i="5"/>
  <c r="O141" i="5"/>
  <c r="F185" i="3"/>
  <c r="K126" i="3"/>
  <c r="K482" i="3" s="1"/>
  <c r="K482" i="1"/>
  <c r="T125" i="3"/>
  <c r="T481" i="3" s="1"/>
  <c r="T481" i="1"/>
  <c r="L134" i="3"/>
  <c r="C131" i="3"/>
  <c r="C130" i="5"/>
  <c r="C122" i="5" s="1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Q135" i="3"/>
  <c r="Z124" i="3"/>
  <c r="Z480" i="3" s="1"/>
  <c r="Z480" i="1"/>
  <c r="Z122" i="1"/>
  <c r="N185" i="3"/>
  <c r="U126" i="3"/>
  <c r="U482" i="3" s="1"/>
  <c r="U482" i="1"/>
  <c r="Y124" i="3"/>
  <c r="Y480" i="1"/>
  <c r="Y122" i="1"/>
  <c r="G185" i="3"/>
  <c r="J126" i="3"/>
  <c r="J482" i="3" s="1"/>
  <c r="J482" i="1"/>
  <c r="C124" i="3"/>
  <c r="C480" i="3" s="1"/>
  <c r="C480" i="1"/>
  <c r="C478" i="1" s="1"/>
  <c r="C122" i="1"/>
  <c r="O185" i="3"/>
  <c r="R126" i="3"/>
  <c r="R482" i="3" s="1"/>
  <c r="R482" i="1"/>
  <c r="S124" i="3"/>
  <c r="S480" i="3" s="1"/>
  <c r="S480" i="1"/>
  <c r="S122" i="1"/>
  <c r="M185" i="3"/>
  <c r="AD175" i="3"/>
  <c r="AD174" i="40"/>
  <c r="AD161" i="40"/>
  <c r="AD143" i="3"/>
  <c r="AD491" i="3" s="1"/>
  <c r="AD491" i="5"/>
  <c r="AD125" i="3"/>
  <c r="AD481" i="3" s="1"/>
  <c r="AD481" i="1"/>
  <c r="AD427" i="3"/>
  <c r="AD426" i="5"/>
  <c r="AE429" i="3"/>
  <c r="AB578" i="5"/>
  <c r="AB635" i="5" s="1"/>
  <c r="X435" i="3"/>
  <c r="X434" i="3" s="1"/>
  <c r="X434" i="5"/>
  <c r="X580" i="5" s="1"/>
  <c r="X637" i="5" s="1"/>
  <c r="W427" i="3"/>
  <c r="W426" i="3" s="1"/>
  <c r="W426" i="5"/>
  <c r="V429" i="3"/>
  <c r="T578" i="5"/>
  <c r="T635" i="5" s="1"/>
  <c r="P435" i="3"/>
  <c r="P434" i="3" s="1"/>
  <c r="P434" i="5"/>
  <c r="P580" i="5" s="1"/>
  <c r="P637" i="5" s="1"/>
  <c r="O427" i="3"/>
  <c r="O426" i="5"/>
  <c r="N429" i="3"/>
  <c r="L578" i="5"/>
  <c r="L635" i="5" s="1"/>
  <c r="G435" i="3"/>
  <c r="G434" i="3" s="1"/>
  <c r="G434" i="5"/>
  <c r="G580" i="5" s="1"/>
  <c r="G637" i="5" s="1"/>
  <c r="H427" i="3"/>
  <c r="H426" i="3" s="1"/>
  <c r="H426" i="5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O636" i="2" s="1"/>
  <c r="S432" i="3"/>
  <c r="S431" i="3" s="1"/>
  <c r="S431" i="2"/>
  <c r="S579" i="2" s="1"/>
  <c r="S636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" s="1"/>
  <c r="W511" i="39"/>
  <c r="Y170" i="3"/>
  <c r="Y512" i="3" s="1"/>
  <c r="Y512" i="39"/>
  <c r="Y155" i="3"/>
  <c r="Y503" i="39"/>
  <c r="Y502" i="39" s="1"/>
  <c r="Y154" i="39"/>
  <c r="AA169" i="3"/>
  <c r="AA511" i="3" s="1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40"/>
  <c r="K161" i="40"/>
  <c r="Y176" i="3"/>
  <c r="E513" i="40"/>
  <c r="E144" i="3"/>
  <c r="E492" i="3" s="1"/>
  <c r="E492" i="40"/>
  <c r="E489" i="40" s="1"/>
  <c r="E141" i="40"/>
  <c r="H503" i="41"/>
  <c r="H502" i="41" s="1"/>
  <c r="H154" i="41"/>
  <c r="Y504" i="41"/>
  <c r="AB504" i="41"/>
  <c r="K135" i="3"/>
  <c r="U142" i="3"/>
  <c r="U490" i="5"/>
  <c r="U141" i="5"/>
  <c r="G136" i="3"/>
  <c r="X134" i="3"/>
  <c r="Q183" i="3"/>
  <c r="Q182" i="3" s="1"/>
  <c r="Q518" i="3" s="1"/>
  <c r="Q182" i="1"/>
  <c r="Q518" i="1" s="1"/>
  <c r="Q515" i="1" s="1"/>
  <c r="Q611" i="1" s="1"/>
  <c r="AC142" i="3"/>
  <c r="AC490" i="5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C84" i="71" s="1"/>
  <c r="AE130" i="5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U578" i="1"/>
  <c r="O578" i="1"/>
  <c r="W578" i="1"/>
  <c r="T578" i="1"/>
  <c r="Y578" i="1"/>
  <c r="M578" i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F509" i="39" s="1"/>
  <c r="D168" i="3"/>
  <c r="D510" i="3" s="1"/>
  <c r="D510" i="39"/>
  <c r="E172" i="3"/>
  <c r="E514" i="3" s="1"/>
  <c r="E514" i="39"/>
  <c r="E162" i="3"/>
  <c r="E161" i="39"/>
  <c r="E160" i="39" s="1"/>
  <c r="E111" i="39" s="1"/>
  <c r="E4" i="39" s="1"/>
  <c r="G168" i="3"/>
  <c r="G510" i="3" s="1"/>
  <c r="G510" i="39"/>
  <c r="I172" i="3"/>
  <c r="I514" i="3" s="1"/>
  <c r="I514" i="39"/>
  <c r="I162" i="3"/>
  <c r="I161" i="39"/>
  <c r="I509" i="39" s="1"/>
  <c r="C168" i="3"/>
  <c r="C510" i="3" s="1"/>
  <c r="C510" i="39"/>
  <c r="J172" i="3"/>
  <c r="J514" i="3" s="1"/>
  <c r="J514" i="39"/>
  <c r="J162" i="3"/>
  <c r="J161" i="39"/>
  <c r="J509" i="39" s="1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V509" i="39" s="1"/>
  <c r="X171" i="3"/>
  <c r="X513" i="3" s="1"/>
  <c r="X513" i="39"/>
  <c r="Z172" i="3"/>
  <c r="Z514" i="3" s="1"/>
  <c r="Z514" i="39"/>
  <c r="Z162" i="3"/>
  <c r="Z161" i="39"/>
  <c r="AB171" i="3"/>
  <c r="AB513" i="3" s="1"/>
  <c r="AB513" i="39"/>
  <c r="AD172" i="3"/>
  <c r="AD514" i="3" s="1"/>
  <c r="AD514" i="39"/>
  <c r="AD162" i="3"/>
  <c r="AD161" i="39"/>
  <c r="AD509" i="39" s="1"/>
  <c r="S175" i="3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V173" i="41" s="1"/>
  <c r="V111" i="41" s="1"/>
  <c r="V4" i="41" s="1"/>
  <c r="J504" i="41"/>
  <c r="P504" i="41"/>
  <c r="N174" i="41"/>
  <c r="N517" i="41" s="1"/>
  <c r="N515" i="41" s="1"/>
  <c r="N611" i="41" s="1"/>
  <c r="S503" i="41"/>
  <c r="S502" i="41" s="1"/>
  <c r="S154" i="41"/>
  <c r="Z142" i="3"/>
  <c r="Z141" i="5"/>
  <c r="Z490" i="5"/>
  <c r="U134" i="3"/>
  <c r="G131" i="3"/>
  <c r="G130" i="5"/>
  <c r="G486" i="5" s="1"/>
  <c r="G478" i="5" s="1"/>
  <c r="AB136" i="3"/>
  <c r="AA183" i="3"/>
  <c r="AA182" i="3" s="1"/>
  <c r="AA518" i="3" s="1"/>
  <c r="AA182" i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D486" i="5" s="1"/>
  <c r="D478" i="5" s="1"/>
  <c r="W133" i="3"/>
  <c r="J136" i="3"/>
  <c r="F134" i="3"/>
  <c r="S131" i="3"/>
  <c r="S130" i="3" s="1"/>
  <c r="S486" i="3" s="1"/>
  <c r="S130" i="5"/>
  <c r="M133" i="3"/>
  <c r="N133" i="3"/>
  <c r="Q133" i="3"/>
  <c r="I183" i="3"/>
  <c r="I182" i="3" s="1"/>
  <c r="I518" i="3" s="1"/>
  <c r="I182" i="1"/>
  <c r="I518" i="1" s="1"/>
  <c r="I515" i="1" s="1"/>
  <c r="I611" i="1" s="1"/>
  <c r="N488" i="1"/>
  <c r="U125" i="3"/>
  <c r="U481" i="3" s="1"/>
  <c r="U481" i="1"/>
  <c r="E183" i="3"/>
  <c r="E182" i="3" s="1"/>
  <c r="E518" i="3" s="1"/>
  <c r="E182" i="1"/>
  <c r="G488" i="1"/>
  <c r="J125" i="3"/>
  <c r="J481" i="3" s="1"/>
  <c r="J481" i="1"/>
  <c r="H183" i="3"/>
  <c r="H182" i="3" s="1"/>
  <c r="H518" i="3" s="1"/>
  <c r="H182" i="1"/>
  <c r="H518" i="1" s="1"/>
  <c r="H515" i="1" s="1"/>
  <c r="H611" i="1" s="1"/>
  <c r="O488" i="1"/>
  <c r="R125" i="3"/>
  <c r="R481" i="3" s="1"/>
  <c r="R481" i="1"/>
  <c r="X183" i="3"/>
  <c r="X182" i="3" s="1"/>
  <c r="X518" i="3" s="1"/>
  <c r="X182" i="1"/>
  <c r="X518" i="1" s="1"/>
  <c r="X515" i="1" s="1"/>
  <c r="X611" i="1" s="1"/>
  <c r="M488" i="1"/>
  <c r="AD157" i="3"/>
  <c r="AD505" i="3" s="1"/>
  <c r="AD505" i="40"/>
  <c r="AE504" i="41"/>
  <c r="AD135" i="3"/>
  <c r="AD124" i="3"/>
  <c r="AD480" i="3" s="1"/>
  <c r="AD480" i="1"/>
  <c r="AD478" i="1" s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U429" i="3"/>
  <c r="S578" i="5"/>
  <c r="S635" i="5" s="1"/>
  <c r="O435" i="3"/>
  <c r="O434" i="5"/>
  <c r="O580" i="5" s="1"/>
  <c r="O637" i="5" s="1"/>
  <c r="N427" i="3"/>
  <c r="N426" i="5"/>
  <c r="M429" i="3"/>
  <c r="K578" i="5"/>
  <c r="K635" i="5" s="1"/>
  <c r="H435" i="3"/>
  <c r="H434" i="5"/>
  <c r="H580" i="5" s="1"/>
  <c r="H637" i="5" s="1"/>
  <c r="F427" i="3"/>
  <c r="F426" i="5"/>
  <c r="E429" i="3"/>
  <c r="C578" i="5"/>
  <c r="C635" i="5" s="1"/>
  <c r="L578" i="1"/>
  <c r="AC578" i="1"/>
  <c r="P578" i="1"/>
  <c r="X578" i="1"/>
  <c r="G578" i="1"/>
  <c r="E578" i="1"/>
  <c r="H578" i="1"/>
  <c r="J432" i="3"/>
  <c r="J431" i="3" s="1"/>
  <c r="J431" i="2"/>
  <c r="J579" i="2" s="1"/>
  <c r="J636" i="2" s="1"/>
  <c r="R432" i="3"/>
  <c r="R431" i="3" s="1"/>
  <c r="R431" i="2"/>
  <c r="R579" i="2" s="1"/>
  <c r="R636" i="2" s="1"/>
  <c r="D432" i="3"/>
  <c r="D431" i="3" s="1"/>
  <c r="D431" i="2"/>
  <c r="D579" i="2" s="1"/>
  <c r="D636" i="2" s="1"/>
  <c r="F432" i="3"/>
  <c r="F431" i="3" s="1"/>
  <c r="F431" i="2"/>
  <c r="F579" i="2" s="1"/>
  <c r="F636" i="2" s="1"/>
  <c r="C404" i="3"/>
  <c r="C386" i="3"/>
  <c r="C385" i="2"/>
  <c r="C561" i="2" s="1"/>
  <c r="C363" i="3"/>
  <c r="C328" i="2"/>
  <c r="P418" i="3"/>
  <c r="P417" i="2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C173" i="71" s="1"/>
  <c r="AE237" i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2"/>
  <c r="Y389" i="3"/>
  <c r="Y366" i="3"/>
  <c r="H266" i="3"/>
  <c r="H219" i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2"/>
  <c r="N243" i="3"/>
  <c r="AB403" i="3"/>
  <c r="AB369" i="3"/>
  <c r="AB368" i="2"/>
  <c r="M394" i="3"/>
  <c r="M393" i="2"/>
  <c r="M564" i="2" s="1"/>
  <c r="Z394" i="3"/>
  <c r="Z393" i="2"/>
  <c r="Z564" i="2" s="1"/>
  <c r="H394" i="3"/>
  <c r="H393" i="2"/>
  <c r="H564" i="2" s="1"/>
  <c r="D403" i="3"/>
  <c r="D360" i="3"/>
  <c r="D359" i="2"/>
  <c r="D358" i="2" s="1"/>
  <c r="AE263" i="3"/>
  <c r="C169" i="71" s="1"/>
  <c r="AE219" i="1"/>
  <c r="AE217" i="1" s="1"/>
  <c r="M408" i="3"/>
  <c r="M569" i="3" s="1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C180" i="71" s="1"/>
  <c r="AE248" i="3"/>
  <c r="C161" i="71" s="1"/>
  <c r="T278" i="3"/>
  <c r="T277" i="1"/>
  <c r="T248" i="3"/>
  <c r="O278" i="3"/>
  <c r="O248" i="3"/>
  <c r="W278" i="3"/>
  <c r="W248" i="3"/>
  <c r="Y420" i="3"/>
  <c r="Y402" i="3"/>
  <c r="Y401" i="2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567" i="2" s="1"/>
  <c r="N376" i="3"/>
  <c r="N354" i="3"/>
  <c r="N547" i="1"/>
  <c r="N265" i="3"/>
  <c r="N242" i="3"/>
  <c r="AB411" i="3"/>
  <c r="AB388" i="3"/>
  <c r="AB365" i="3"/>
  <c r="AB364" i="3" s="1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C171" i="71" s="1"/>
  <c r="AE242" i="3"/>
  <c r="C156" i="71" s="1"/>
  <c r="T282" i="3"/>
  <c r="T251" i="3"/>
  <c r="T230" i="1"/>
  <c r="T534" i="1" s="1"/>
  <c r="O547" i="1"/>
  <c r="O265" i="3"/>
  <c r="O242" i="3"/>
  <c r="W282" i="3"/>
  <c r="W251" i="3"/>
  <c r="Y423" i="3"/>
  <c r="Y574" i="3" s="1"/>
  <c r="Y631" i="3" s="1"/>
  <c r="Y574" i="2"/>
  <c r="Y631" i="2" s="1"/>
  <c r="Y405" i="3"/>
  <c r="Y379" i="3"/>
  <c r="H276" i="3"/>
  <c r="H261" i="3"/>
  <c r="H260" i="1"/>
  <c r="H258" i="1" s="1"/>
  <c r="H542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563" i="2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C179" i="71" s="1"/>
  <c r="AE261" i="3"/>
  <c r="C167" i="71" s="1"/>
  <c r="AE260" i="1"/>
  <c r="AE258" i="1" s="1"/>
  <c r="T284" i="3"/>
  <c r="T268" i="3"/>
  <c r="T246" i="3"/>
  <c r="T226" i="1"/>
  <c r="T533" i="1" s="1"/>
  <c r="O276" i="3"/>
  <c r="O261" i="3"/>
  <c r="O260" i="1"/>
  <c r="O258" i="1" s="1"/>
  <c r="O542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570" i="2" s="1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S233" i="3"/>
  <c r="S203" i="3"/>
  <c r="S202" i="5"/>
  <c r="R231" i="3"/>
  <c r="R209" i="3"/>
  <c r="Y393" i="5"/>
  <c r="Y564" i="5" s="1"/>
  <c r="M232" i="3"/>
  <c r="M201" i="3"/>
  <c r="M527" i="3" s="1"/>
  <c r="M527" i="5"/>
  <c r="X222" i="3"/>
  <c r="X200" i="3"/>
  <c r="C417" i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M359" i="5"/>
  <c r="M358" i="5" s="1"/>
  <c r="M349" i="5" s="1"/>
  <c r="M299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K217" i="5" s="1"/>
  <c r="K531" i="5" s="1"/>
  <c r="Y224" i="3"/>
  <c r="G276" i="3"/>
  <c r="G261" i="3"/>
  <c r="G260" i="1"/>
  <c r="G258" i="1" s="1"/>
  <c r="G542" i="1" s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573" i="2" s="1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R547" i="5"/>
  <c r="R223" i="3"/>
  <c r="R196" i="3"/>
  <c r="R195" i="5"/>
  <c r="R193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M531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C542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I207" i="3"/>
  <c r="U417" i="1"/>
  <c r="W234" i="3"/>
  <c r="V236" i="3"/>
  <c r="O546" i="5"/>
  <c r="O287" i="5"/>
  <c r="S359" i="1"/>
  <c r="S358" i="1" s="1"/>
  <c r="S349" i="1" s="1"/>
  <c r="S299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Y284" i="3"/>
  <c r="Y268" i="3"/>
  <c r="Y246" i="3"/>
  <c r="Y226" i="1"/>
  <c r="Y533" i="1" s="1"/>
  <c r="I276" i="3"/>
  <c r="I261" i="3"/>
  <c r="I260" i="1"/>
  <c r="I258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U393" i="1"/>
  <c r="U564" i="1" s="1"/>
  <c r="N233" i="3"/>
  <c r="N203" i="3"/>
  <c r="N202" i="5"/>
  <c r="W215" i="3"/>
  <c r="V235" i="3"/>
  <c r="V218" i="3"/>
  <c r="V201" i="3"/>
  <c r="V527" i="3" s="1"/>
  <c r="V527" i="5"/>
  <c r="O233" i="3"/>
  <c r="O203" i="3"/>
  <c r="O202" i="5"/>
  <c r="X554" i="3"/>
  <c r="X623" i="3" s="1"/>
  <c r="X554" i="2"/>
  <c r="X623" i="2" s="1"/>
  <c r="Q554" i="3"/>
  <c r="Q623" i="3" s="1"/>
  <c r="Q554" i="2"/>
  <c r="Q623" i="2" s="1"/>
  <c r="I393" i="5"/>
  <c r="I564" i="5" s="1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K526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573" i="2" s="1"/>
  <c r="T395" i="3"/>
  <c r="T378" i="3"/>
  <c r="T377" i="2"/>
  <c r="T356" i="3"/>
  <c r="T355" i="2"/>
  <c r="S404" i="3"/>
  <c r="S386" i="3"/>
  <c r="S385" i="2"/>
  <c r="S383" i="2" s="1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G359" i="5"/>
  <c r="G358" i="5" s="1"/>
  <c r="G349" i="5" s="1"/>
  <c r="G299" i="5" s="1"/>
  <c r="G557" i="5" s="1"/>
  <c r="G556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W359" i="5"/>
  <c r="W358" i="5" s="1"/>
  <c r="W349" i="5" s="1"/>
  <c r="W299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M417" i="1"/>
  <c r="AE417" i="5"/>
  <c r="T417" i="5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C531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S263" i="3"/>
  <c r="S219" i="1"/>
  <c r="S217" i="1" s="1"/>
  <c r="Y263" i="3"/>
  <c r="Y219" i="1"/>
  <c r="Y217" i="1" s="1"/>
  <c r="Y531" i="1" s="1"/>
  <c r="I263" i="3"/>
  <c r="I219" i="1"/>
  <c r="I217" i="1" s="1"/>
  <c r="F263" i="3"/>
  <c r="F219" i="1"/>
  <c r="F217" i="1" s="1"/>
  <c r="F531" i="1" s="1"/>
  <c r="F393" i="5"/>
  <c r="AB383" i="5"/>
  <c r="AB560" i="5"/>
  <c r="AB559" i="5" s="1"/>
  <c r="AB626" i="5" s="1"/>
  <c r="I228" i="3"/>
  <c r="I208" i="3"/>
  <c r="I196" i="3"/>
  <c r="I195" i="5"/>
  <c r="I193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O526" i="5" s="1"/>
  <c r="S393" i="1"/>
  <c r="S564" i="1" s="1"/>
  <c r="X293" i="3"/>
  <c r="X551" i="3" s="1"/>
  <c r="X551" i="2"/>
  <c r="F393" i="1"/>
  <c r="F564" i="1" s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2"/>
  <c r="H285" i="3"/>
  <c r="H262" i="3"/>
  <c r="H217" i="1"/>
  <c r="C406" i="3"/>
  <c r="C384" i="3"/>
  <c r="C560" i="3" s="1"/>
  <c r="C560" i="2"/>
  <c r="C362" i="3"/>
  <c r="C302" i="2"/>
  <c r="P416" i="3"/>
  <c r="P572" i="3" s="1"/>
  <c r="P572" i="2"/>
  <c r="P397" i="3"/>
  <c r="P372" i="3"/>
  <c r="P371" i="2"/>
  <c r="N416" i="3"/>
  <c r="N572" i="3" s="1"/>
  <c r="N415" i="2"/>
  <c r="N572" i="2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383" i="2"/>
  <c r="M560" i="2"/>
  <c r="M362" i="3"/>
  <c r="M302" i="2"/>
  <c r="Z406" i="3"/>
  <c r="Z384" i="3"/>
  <c r="Z560" i="3" s="1"/>
  <c r="Z560" i="2"/>
  <c r="Z362" i="3"/>
  <c r="Z302" i="2"/>
  <c r="H406" i="3"/>
  <c r="H384" i="3"/>
  <c r="H560" i="2"/>
  <c r="H559" i="2" s="1"/>
  <c r="H626" i="2" s="1"/>
  <c r="H383" i="2"/>
  <c r="H362" i="3"/>
  <c r="H302" i="2"/>
  <c r="D416" i="3"/>
  <c r="D572" i="3" s="1"/>
  <c r="D572" i="2"/>
  <c r="D571" i="2" s="1"/>
  <c r="D630" i="2" s="1"/>
  <c r="D415" i="2"/>
  <c r="D397" i="3"/>
  <c r="D372" i="3"/>
  <c r="D371" i="2"/>
  <c r="AE285" i="3"/>
  <c r="C186" i="71" s="1"/>
  <c r="AE262" i="3"/>
  <c r="C168" i="71" s="1"/>
  <c r="T274" i="3"/>
  <c r="T247" i="3"/>
  <c r="O285" i="3"/>
  <c r="O262" i="3"/>
  <c r="W274" i="3"/>
  <c r="W247" i="3"/>
  <c r="Y419" i="3"/>
  <c r="Y396" i="3"/>
  <c r="Y375" i="3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2"/>
  <c r="N410" i="3"/>
  <c r="N409" i="2"/>
  <c r="N570" i="2" s="1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570" i="2" s="1"/>
  <c r="Z387" i="3"/>
  <c r="Z353" i="3"/>
  <c r="H419" i="3"/>
  <c r="H396" i="3"/>
  <c r="H375" i="3"/>
  <c r="H374" i="2"/>
  <c r="D419" i="3"/>
  <c r="D396" i="3"/>
  <c r="D375" i="3"/>
  <c r="D374" i="2"/>
  <c r="AE273" i="3"/>
  <c r="C176" i="71" s="1"/>
  <c r="AE272" i="1"/>
  <c r="AE270" i="1" s="1"/>
  <c r="AE250" i="3"/>
  <c r="C163" i="71" s="1"/>
  <c r="T281" i="3"/>
  <c r="T264" i="3"/>
  <c r="T241" i="3"/>
  <c r="O273" i="3"/>
  <c r="O272" i="1"/>
  <c r="O270" i="1" s="1"/>
  <c r="O250" i="3"/>
  <c r="W281" i="3"/>
  <c r="W264" i="3"/>
  <c r="W241" i="3"/>
  <c r="W240" i="1"/>
  <c r="W535" i="1" s="1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26" i="1"/>
  <c r="U533" i="1" s="1"/>
  <c r="V386" i="3"/>
  <c r="V385" i="2"/>
  <c r="V561" i="2" s="1"/>
  <c r="AA282" i="3"/>
  <c r="I372" i="3"/>
  <c r="I371" i="2"/>
  <c r="N417" i="5"/>
  <c r="S239" i="3"/>
  <c r="G285" i="3"/>
  <c r="AA404" i="3"/>
  <c r="AA352" i="3"/>
  <c r="W413" i="3"/>
  <c r="W378" i="3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G275" i="3"/>
  <c r="G532" i="1"/>
  <c r="AA414" i="3"/>
  <c r="W410" i="3"/>
  <c r="W409" i="2"/>
  <c r="W570" i="2" s="1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2"/>
  <c r="G351" i="3"/>
  <c r="G350" i="2"/>
  <c r="J400" i="3"/>
  <c r="J566" i="3" s="1"/>
  <c r="J566" i="2"/>
  <c r="J370" i="3"/>
  <c r="AC548" i="1"/>
  <c r="AC237" i="1"/>
  <c r="AC230" i="1" s="1"/>
  <c r="C245" i="3"/>
  <c r="C244" i="1"/>
  <c r="C240" i="1" s="1"/>
  <c r="C535" i="1" s="1"/>
  <c r="U264" i="3"/>
  <c r="V413" i="3"/>
  <c r="V378" i="3"/>
  <c r="V377" i="2"/>
  <c r="O372" i="3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AD283" i="3"/>
  <c r="O419" i="3"/>
  <c r="O396" i="3"/>
  <c r="O375" i="3"/>
  <c r="O374" i="2"/>
  <c r="V273" i="3"/>
  <c r="V272" i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E564" i="1" s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Y557" i="1" s="1"/>
  <c r="Y556" i="1" s="1"/>
  <c r="N207" i="3"/>
  <c r="W227" i="3"/>
  <c r="W226" i="5"/>
  <c r="W533" i="5" s="1"/>
  <c r="O254" i="3"/>
  <c r="O538" i="3" s="1"/>
  <c r="O538" i="5"/>
  <c r="I417" i="5"/>
  <c r="L253" i="3"/>
  <c r="L537" i="5"/>
  <c r="L252" i="5"/>
  <c r="J204" i="3"/>
  <c r="C359" i="5"/>
  <c r="C358" i="5" s="1"/>
  <c r="C349" i="5" s="1"/>
  <c r="C299" i="5" s="1"/>
  <c r="Y197" i="3"/>
  <c r="G273" i="3"/>
  <c r="G272" i="1"/>
  <c r="G270" i="1" s="1"/>
  <c r="G250" i="3"/>
  <c r="AA412" i="3"/>
  <c r="AA394" i="3"/>
  <c r="AA393" i="2"/>
  <c r="AA369" i="3"/>
  <c r="AA368" i="2"/>
  <c r="W412" i="3"/>
  <c r="W394" i="3"/>
  <c r="W393" i="2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3" s="1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R529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M359" i="1"/>
  <c r="M358" i="1" s="1"/>
  <c r="M349" i="1" s="1"/>
  <c r="M299" i="1" s="1"/>
  <c r="M557" i="1" s="1"/>
  <c r="M556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AA420" i="3"/>
  <c r="AA402" i="3"/>
  <c r="AA401" i="2"/>
  <c r="AA567" i="2" s="1"/>
  <c r="AA565" i="2" s="1"/>
  <c r="AA628" i="2" s="1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565" i="2" s="1"/>
  <c r="K628" i="2" s="1"/>
  <c r="K382" i="3"/>
  <c r="K361" i="3"/>
  <c r="AC413" i="3"/>
  <c r="AC390" i="3"/>
  <c r="AC370" i="3"/>
  <c r="AC352" i="3"/>
  <c r="X422" i="3"/>
  <c r="X400" i="3"/>
  <c r="X566" i="2"/>
  <c r="X565" i="2" s="1"/>
  <c r="X628" i="2" s="1"/>
  <c r="X399" i="2"/>
  <c r="X382" i="3"/>
  <c r="X361" i="3"/>
  <c r="D546" i="1"/>
  <c r="D287" i="1"/>
  <c r="D267" i="3"/>
  <c r="D237" i="1"/>
  <c r="D230" i="1" s="1"/>
  <c r="D534" i="1" s="1"/>
  <c r="G418" i="3"/>
  <c r="G417" i="2"/>
  <c r="G573" i="2" s="1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407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Y563" i="5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V359" i="1"/>
  <c r="V358" i="1" s="1"/>
  <c r="V349" i="1" s="1"/>
  <c r="V299" i="1" s="1"/>
  <c r="L209" i="3"/>
  <c r="J211" i="3"/>
  <c r="K214" i="3"/>
  <c r="K213" i="5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AD526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Z223" i="3"/>
  <c r="Z205" i="3"/>
  <c r="Y563" i="1"/>
  <c r="N221" i="3"/>
  <c r="N198" i="3"/>
  <c r="W238" i="3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C234" i="3"/>
  <c r="C194" i="3"/>
  <c r="Y234" i="3"/>
  <c r="Y194" i="3"/>
  <c r="AD247" i="3"/>
  <c r="S208" i="3"/>
  <c r="S196" i="3"/>
  <c r="S195" i="5"/>
  <c r="S193" i="5" s="1"/>
  <c r="R215" i="3"/>
  <c r="AD359" i="5"/>
  <c r="AD358" i="5" s="1"/>
  <c r="AD349" i="5" s="1"/>
  <c r="AD299" i="5" s="1"/>
  <c r="AD557" i="5" s="1"/>
  <c r="AD556" i="5" s="1"/>
  <c r="M546" i="5"/>
  <c r="M287" i="5"/>
  <c r="M234" i="3"/>
  <c r="M207" i="3"/>
  <c r="X547" i="5"/>
  <c r="X232" i="3"/>
  <c r="X220" i="3"/>
  <c r="X219" i="5"/>
  <c r="X217" i="5" s="1"/>
  <c r="R359" i="5"/>
  <c r="R358" i="5" s="1"/>
  <c r="R349" i="5" s="1"/>
  <c r="R299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I534" i="1" s="1"/>
  <c r="F548" i="1"/>
  <c r="F271" i="3"/>
  <c r="F245" i="3"/>
  <c r="F244" i="1"/>
  <c r="F240" i="1" s="1"/>
  <c r="F535" i="1" s="1"/>
  <c r="J359" i="1"/>
  <c r="J358" i="1" s="1"/>
  <c r="J349" i="1" s="1"/>
  <c r="J299" i="1" s="1"/>
  <c r="J557" i="1" s="1"/>
  <c r="J556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I359" i="5"/>
  <c r="I358" i="5" s="1"/>
  <c r="I349" i="5" s="1"/>
  <c r="I299" i="5" s="1"/>
  <c r="I298" i="5" s="1"/>
  <c r="AD359" i="1"/>
  <c r="AD358" i="1" s="1"/>
  <c r="AD349" i="1" s="1"/>
  <c r="AD299" i="1" s="1"/>
  <c r="Z359" i="5"/>
  <c r="Z358" i="5" s="1"/>
  <c r="Z349" i="5" s="1"/>
  <c r="Z299" i="5" s="1"/>
  <c r="L359" i="5"/>
  <c r="L358" i="5" s="1"/>
  <c r="L349" i="5" s="1"/>
  <c r="L299" i="5" s="1"/>
  <c r="AC359" i="5"/>
  <c r="AC358" i="5" s="1"/>
  <c r="AC349" i="5" s="1"/>
  <c r="AC299" i="5" s="1"/>
  <c r="AC557" i="5" s="1"/>
  <c r="AC556" i="5" s="1"/>
  <c r="L546" i="5"/>
  <c r="L287" i="5"/>
  <c r="L234" i="3"/>
  <c r="L207" i="3"/>
  <c r="J547" i="5"/>
  <c r="J232" i="3"/>
  <c r="J220" i="3"/>
  <c r="J219" i="5"/>
  <c r="J217" i="5" s="1"/>
  <c r="J531" i="5" s="1"/>
  <c r="K554" i="5"/>
  <c r="K623" i="5" s="1"/>
  <c r="K254" i="3"/>
  <c r="K538" i="3" s="1"/>
  <c r="K538" i="5"/>
  <c r="K222" i="3"/>
  <c r="K199" i="3"/>
  <c r="C417" i="5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49" i="2" s="1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15" i="2"/>
  <c r="M421" i="3"/>
  <c r="M398" i="3"/>
  <c r="M373" i="3"/>
  <c r="M351" i="3"/>
  <c r="M350" i="2"/>
  <c r="M315" i="2"/>
  <c r="Z421" i="3"/>
  <c r="Z398" i="3"/>
  <c r="Z373" i="3"/>
  <c r="Z351" i="3"/>
  <c r="Z350" i="2"/>
  <c r="Z315" i="2"/>
  <c r="H421" i="3"/>
  <c r="H398" i="3"/>
  <c r="H373" i="3"/>
  <c r="H351" i="3"/>
  <c r="H350" i="2"/>
  <c r="H349" i="2" s="1"/>
  <c r="H315" i="2"/>
  <c r="O294" i="3"/>
  <c r="O552" i="2"/>
  <c r="O621" i="2" s="1"/>
  <c r="D408" i="3"/>
  <c r="D569" i="3" s="1"/>
  <c r="D569" i="2"/>
  <c r="D389" i="3"/>
  <c r="D366" i="3"/>
  <c r="AE266" i="3"/>
  <c r="C172" i="71" s="1"/>
  <c r="T266" i="3"/>
  <c r="O266" i="3"/>
  <c r="W266" i="3"/>
  <c r="Y411" i="3"/>
  <c r="Y388" i="3"/>
  <c r="Y365" i="3"/>
  <c r="Y364" i="3" s="1"/>
  <c r="Y364" i="2"/>
  <c r="Y341" i="2"/>
  <c r="H282" i="3"/>
  <c r="H251" i="3"/>
  <c r="C420" i="3"/>
  <c r="C402" i="3"/>
  <c r="C401" i="2"/>
  <c r="C567" i="2" s="1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3" s="1"/>
  <c r="N364" i="2"/>
  <c r="N341" i="2"/>
  <c r="N282" i="3"/>
  <c r="N251" i="3"/>
  <c r="N230" i="1"/>
  <c r="N534" i="1" s="1"/>
  <c r="AB420" i="3"/>
  <c r="AB402" i="3"/>
  <c r="AB401" i="2"/>
  <c r="AB567" i="2" s="1"/>
  <c r="AB376" i="3"/>
  <c r="AB354" i="3"/>
  <c r="M420" i="3"/>
  <c r="M402" i="3"/>
  <c r="M401" i="2"/>
  <c r="M567" i="2" s="1"/>
  <c r="M376" i="3"/>
  <c r="M354" i="3"/>
  <c r="Z420" i="3"/>
  <c r="Z402" i="3"/>
  <c r="Z401" i="2"/>
  <c r="Z567" i="2" s="1"/>
  <c r="Z376" i="3"/>
  <c r="Z354" i="3"/>
  <c r="H420" i="3"/>
  <c r="H402" i="3"/>
  <c r="H401" i="2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C183" i="71" s="1"/>
  <c r="AE251" i="3"/>
  <c r="C164" i="71" s="1"/>
  <c r="AE230" i="1"/>
  <c r="T547" i="1"/>
  <c r="T265" i="3"/>
  <c r="T242" i="3"/>
  <c r="O282" i="3"/>
  <c r="O251" i="3"/>
  <c r="O230" i="1"/>
  <c r="O534" i="1" s="1"/>
  <c r="W547" i="1"/>
  <c r="W545" i="1" s="1"/>
  <c r="W619" i="1" s="1"/>
  <c r="W265" i="3"/>
  <c r="W242" i="3"/>
  <c r="Y414" i="3"/>
  <c r="Y392" i="3"/>
  <c r="Y563" i="3" s="1"/>
  <c r="Y563" i="2"/>
  <c r="Y391" i="2"/>
  <c r="Y357" i="3"/>
  <c r="H284" i="3"/>
  <c r="H268" i="3"/>
  <c r="H246" i="3"/>
  <c r="H226" i="1"/>
  <c r="H533" i="1" s="1"/>
  <c r="C414" i="3"/>
  <c r="C392" i="3"/>
  <c r="C391" i="2"/>
  <c r="C563" i="2"/>
  <c r="C562" i="2" s="1"/>
  <c r="C627" i="2" s="1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AB423" i="3"/>
  <c r="AB574" i="3" s="1"/>
  <c r="AB631" i="3" s="1"/>
  <c r="AB574" i="2"/>
  <c r="AB631" i="2" s="1"/>
  <c r="AB405" i="3"/>
  <c r="AB379" i="3"/>
  <c r="M414" i="3"/>
  <c r="M392" i="3"/>
  <c r="M563" i="2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C185" i="71" s="1"/>
  <c r="AE268" i="3"/>
  <c r="C174" i="71" s="1"/>
  <c r="AE246" i="3"/>
  <c r="C159" i="71" s="1"/>
  <c r="AE226" i="1"/>
  <c r="AE533" i="1" s="1"/>
  <c r="T276" i="3"/>
  <c r="T261" i="3"/>
  <c r="T260" i="1"/>
  <c r="T258" i="1" s="1"/>
  <c r="O284" i="3"/>
  <c r="O268" i="3"/>
  <c r="O246" i="3"/>
  <c r="O226" i="1"/>
  <c r="O533" i="1" s="1"/>
  <c r="W276" i="3"/>
  <c r="W261" i="3"/>
  <c r="W260" i="1"/>
  <c r="W258" i="1" s="1"/>
  <c r="Y422" i="3"/>
  <c r="Y400" i="3"/>
  <c r="Y566" i="3" s="1"/>
  <c r="Y566" i="2"/>
  <c r="Y382" i="3"/>
  <c r="Y361" i="3"/>
  <c r="H287" i="1"/>
  <c r="H546" i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AC388" i="3"/>
  <c r="X384" i="3"/>
  <c r="X560" i="3" s="1"/>
  <c r="X560" i="2"/>
  <c r="X302" i="2"/>
  <c r="D247" i="3"/>
  <c r="G411" i="3"/>
  <c r="G362" i="3"/>
  <c r="J408" i="3"/>
  <c r="J569" i="3" s="1"/>
  <c r="J569" i="2"/>
  <c r="J373" i="3"/>
  <c r="C266" i="3"/>
  <c r="C219" i="1"/>
  <c r="C217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AA396" i="3"/>
  <c r="W405" i="3"/>
  <c r="W353" i="3"/>
  <c r="M285" i="3"/>
  <c r="K394" i="3"/>
  <c r="K393" i="2"/>
  <c r="AC398" i="3"/>
  <c r="AC360" i="3"/>
  <c r="AC359" i="2"/>
  <c r="AC358" i="2" s="1"/>
  <c r="X394" i="3"/>
  <c r="X393" i="2"/>
  <c r="X564" i="2" s="1"/>
  <c r="G408" i="3"/>
  <c r="G569" i="3" s="1"/>
  <c r="G569" i="2"/>
  <c r="G568" i="2" s="1"/>
  <c r="G629" i="2" s="1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3" s="1"/>
  <c r="AA355" i="2"/>
  <c r="W386" i="3"/>
  <c r="W385" i="2"/>
  <c r="W561" i="2" s="1"/>
  <c r="M268" i="3"/>
  <c r="K411" i="3"/>
  <c r="K362" i="3"/>
  <c r="AC402" i="3"/>
  <c r="AC401" i="2"/>
  <c r="AC567" i="2" s="1"/>
  <c r="AC365" i="3"/>
  <c r="AC364" i="3" s="1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S545" i="5" s="1"/>
  <c r="S619" i="5" s="1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2"/>
  <c r="AD238" i="3"/>
  <c r="AD237" i="5"/>
  <c r="AD230" i="5" s="1"/>
  <c r="AD534" i="5" s="1"/>
  <c r="S393" i="5"/>
  <c r="S391" i="5" s="1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570" i="2" s="1"/>
  <c r="U568" i="2" s="1"/>
  <c r="U629" i="2" s="1"/>
  <c r="U387" i="3"/>
  <c r="U353" i="3"/>
  <c r="S214" i="3"/>
  <c r="S213" i="5"/>
  <c r="S206" i="5" s="1"/>
  <c r="S529" i="5" s="1"/>
  <c r="R548" i="5"/>
  <c r="R224" i="3"/>
  <c r="R197" i="3"/>
  <c r="M255" i="3"/>
  <c r="M539" i="3" s="1"/>
  <c r="M539" i="5"/>
  <c r="M220" i="3"/>
  <c r="M219" i="5"/>
  <c r="M217" i="5" s="1"/>
  <c r="M531" i="5" s="1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389" i="3"/>
  <c r="AA366" i="3"/>
  <c r="W408" i="3"/>
  <c r="W569" i="3" s="1"/>
  <c r="W569" i="2"/>
  <c r="W389" i="3"/>
  <c r="W366" i="3"/>
  <c r="M287" i="1"/>
  <c r="M546" i="1"/>
  <c r="M267" i="3"/>
  <c r="M237" i="1"/>
  <c r="M230" i="1" s="1"/>
  <c r="M534" i="1" s="1"/>
  <c r="K419" i="3"/>
  <c r="K396" i="3"/>
  <c r="K375" i="3"/>
  <c r="K374" i="3" s="1"/>
  <c r="K374" i="2"/>
  <c r="AC410" i="3"/>
  <c r="AC409" i="2"/>
  <c r="AC570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3" s="1"/>
  <c r="G374" i="2"/>
  <c r="J406" i="3"/>
  <c r="J384" i="3"/>
  <c r="J560" i="3" s="1"/>
  <c r="J560" i="2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362" i="3"/>
  <c r="V302" i="2"/>
  <c r="O404" i="3"/>
  <c r="O386" i="3"/>
  <c r="O385" i="2"/>
  <c r="O561" i="2" s="1"/>
  <c r="O559" i="2" s="1"/>
  <c r="O626" i="2" s="1"/>
  <c r="O363" i="3"/>
  <c r="O328" i="2"/>
  <c r="V548" i="1"/>
  <c r="V271" i="3"/>
  <c r="V270" i="1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U413" i="3"/>
  <c r="U390" i="3"/>
  <c r="U370" i="3"/>
  <c r="U352" i="3"/>
  <c r="E359" i="1"/>
  <c r="E358" i="1" s="1"/>
  <c r="E349" i="1" s="1"/>
  <c r="E299" i="1" s="1"/>
  <c r="E557" i="1" s="1"/>
  <c r="E556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415" i="5" s="1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2"/>
  <c r="AA397" i="3"/>
  <c r="AA372" i="3"/>
  <c r="AA371" i="2"/>
  <c r="W416" i="3"/>
  <c r="W572" i="3" s="1"/>
  <c r="W572" i="2"/>
  <c r="W397" i="3"/>
  <c r="W372" i="3"/>
  <c r="W371" i="3" s="1"/>
  <c r="W371" i="2"/>
  <c r="M275" i="3"/>
  <c r="M243" i="3"/>
  <c r="M532" i="1"/>
  <c r="K418" i="3"/>
  <c r="K417" i="2"/>
  <c r="K573" i="2" s="1"/>
  <c r="K395" i="3"/>
  <c r="K378" i="3"/>
  <c r="K377" i="2"/>
  <c r="K356" i="3"/>
  <c r="K355" i="2"/>
  <c r="AC404" i="3"/>
  <c r="AC386" i="3"/>
  <c r="AC385" i="2"/>
  <c r="AC561" i="2" s="1"/>
  <c r="AC363" i="3"/>
  <c r="AC328" i="2"/>
  <c r="X418" i="3"/>
  <c r="X417" i="2"/>
  <c r="X573" i="2" s="1"/>
  <c r="X395" i="3"/>
  <c r="X378" i="3"/>
  <c r="X377" i="2"/>
  <c r="X356" i="3"/>
  <c r="X355" i="2"/>
  <c r="D283" i="3"/>
  <c r="D259" i="3"/>
  <c r="D258" i="1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3" s="1"/>
  <c r="AC260" i="1"/>
  <c r="AC258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3" s="1"/>
  <c r="I380" i="2"/>
  <c r="I360" i="3"/>
  <c r="I359" i="3" s="1"/>
  <c r="I359" i="2"/>
  <c r="I358" i="2" s="1"/>
  <c r="G393" i="1"/>
  <c r="G564" i="1" s="1"/>
  <c r="D293" i="3"/>
  <c r="D551" i="3" s="1"/>
  <c r="D551" i="2"/>
  <c r="U403" i="3"/>
  <c r="U381" i="3"/>
  <c r="U380" i="2"/>
  <c r="U360" i="3"/>
  <c r="U359" i="3" s="1"/>
  <c r="U359" i="2"/>
  <c r="U358" i="2" s="1"/>
  <c r="H563" i="1"/>
  <c r="S231" i="3"/>
  <c r="S210" i="3"/>
  <c r="R234" i="3"/>
  <c r="R207" i="3"/>
  <c r="AD393" i="5"/>
  <c r="AD564" i="5" s="1"/>
  <c r="M547" i="5"/>
  <c r="M214" i="3"/>
  <c r="M213" i="3" s="1"/>
  <c r="M213" i="5"/>
  <c r="M206" i="5" s="1"/>
  <c r="M529" i="5" s="1"/>
  <c r="X548" i="5"/>
  <c r="X218" i="3"/>
  <c r="R417" i="5"/>
  <c r="Q418" i="3"/>
  <c r="Q417" i="2"/>
  <c r="Q573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W298" i="1" s="1"/>
  <c r="H359" i="5"/>
  <c r="H358" i="5" s="1"/>
  <c r="H349" i="5" s="1"/>
  <c r="H299" i="5" s="1"/>
  <c r="H557" i="5" s="1"/>
  <c r="H556" i="5" s="1"/>
  <c r="L197" i="3"/>
  <c r="J199" i="3"/>
  <c r="K417" i="5"/>
  <c r="K415" i="5" s="1"/>
  <c r="Y209" i="3"/>
  <c r="R560" i="1"/>
  <c r="R559" i="1" s="1"/>
  <c r="R626" i="1" s="1"/>
  <c r="R383" i="1"/>
  <c r="Q403" i="3"/>
  <c r="Q381" i="3"/>
  <c r="Q380" i="3" s="1"/>
  <c r="Q380" i="2"/>
  <c r="Q360" i="3"/>
  <c r="Q359" i="2"/>
  <c r="Q358" i="2" s="1"/>
  <c r="AD223" i="3"/>
  <c r="AD205" i="3"/>
  <c r="S563" i="5"/>
  <c r="T419" i="3"/>
  <c r="T396" i="3"/>
  <c r="T375" i="3"/>
  <c r="T374" i="3" s="1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AA215" i="3"/>
  <c r="S284" i="3"/>
  <c r="S268" i="3"/>
  <c r="S246" i="3"/>
  <c r="S226" i="1"/>
  <c r="S533" i="1" s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1"/>
  <c r="F258" i="1" s="1"/>
  <c r="J393" i="1"/>
  <c r="J564" i="1" s="1"/>
  <c r="F560" i="5"/>
  <c r="F559" i="5" s="1"/>
  <c r="F626" i="5" s="1"/>
  <c r="F383" i="5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AC564" i="5" s="1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01" i="3"/>
  <c r="K527" i="3" s="1"/>
  <c r="K527" i="5"/>
  <c r="AD293" i="3"/>
  <c r="AD551" i="3" s="1"/>
  <c r="AD551" i="2"/>
  <c r="K393" i="5"/>
  <c r="P417" i="1"/>
  <c r="P573" i="1" s="1"/>
  <c r="P571" i="1" s="1"/>
  <c r="P630" i="1" s="1"/>
  <c r="C227" i="3"/>
  <c r="C226" i="5"/>
  <c r="C533" i="5" s="1"/>
  <c r="K417" i="1"/>
  <c r="Y227" i="3"/>
  <c r="Y226" i="5"/>
  <c r="Y533" i="5" s="1"/>
  <c r="AD282" i="3"/>
  <c r="S205" i="3"/>
  <c r="R238" i="3"/>
  <c r="R237" i="3" s="1"/>
  <c r="R237" i="5"/>
  <c r="R230" i="5" s="1"/>
  <c r="R534" i="5" s="1"/>
  <c r="R210" i="3"/>
  <c r="Y417" i="5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5"/>
  <c r="X206" i="5" s="1"/>
  <c r="X529" i="5" s="1"/>
  <c r="R417" i="1"/>
  <c r="R415" i="1" s="1"/>
  <c r="Q411" i="3"/>
  <c r="Q388" i="3"/>
  <c r="Q365" i="3"/>
  <c r="Q364" i="2"/>
  <c r="Q341" i="2"/>
  <c r="AD546" i="5"/>
  <c r="AD545" i="5" s="1"/>
  <c r="AD619" i="5" s="1"/>
  <c r="AD287" i="5"/>
  <c r="AD234" i="3"/>
  <c r="AD207" i="3"/>
  <c r="S417" i="5"/>
  <c r="T404" i="3"/>
  <c r="T386" i="3"/>
  <c r="T385" i="2"/>
  <c r="T561" i="2" s="1"/>
  <c r="T363" i="3"/>
  <c r="T328" i="2"/>
  <c r="S418" i="3"/>
  <c r="S417" i="2"/>
  <c r="S573" i="2" s="1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F415" i="5" s="1"/>
  <c r="I253" i="3"/>
  <c r="I537" i="5"/>
  <c r="I536" i="5" s="1"/>
  <c r="I616" i="5" s="1"/>
  <c r="I252" i="5"/>
  <c r="I225" i="3"/>
  <c r="I532" i="3" s="1"/>
  <c r="I532" i="5"/>
  <c r="I209" i="3"/>
  <c r="J359" i="5"/>
  <c r="J358" i="5" s="1"/>
  <c r="J349" i="5" s="1"/>
  <c r="J299" i="5" s="1"/>
  <c r="Z546" i="5"/>
  <c r="Z287" i="5"/>
  <c r="Z234" i="3"/>
  <c r="Z207" i="3"/>
  <c r="Y417" i="1"/>
  <c r="Y573" i="1" s="1"/>
  <c r="Y571" i="1" s="1"/>
  <c r="Y630" i="1" s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3" s="1"/>
  <c r="W213" i="5"/>
  <c r="W206" i="5" s="1"/>
  <c r="W529" i="5" s="1"/>
  <c r="V548" i="5"/>
  <c r="V239" i="3"/>
  <c r="V211" i="3"/>
  <c r="V194" i="3"/>
  <c r="O236" i="3"/>
  <c r="O224" i="3"/>
  <c r="O197" i="3"/>
  <c r="F417" i="1"/>
  <c r="X417" i="5"/>
  <c r="X573" i="5" s="1"/>
  <c r="X571" i="5" s="1"/>
  <c r="X630" i="5" s="1"/>
  <c r="I295" i="3"/>
  <c r="I553" i="3" s="1"/>
  <c r="I622" i="3" s="1"/>
  <c r="I553" i="2"/>
  <c r="I622" i="2" s="1"/>
  <c r="N417" i="1"/>
  <c r="V417" i="1"/>
  <c r="V573" i="1" s="1"/>
  <c r="V571" i="1" s="1"/>
  <c r="V630" i="1" s="1"/>
  <c r="H417" i="5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K557" i="5" s="1"/>
  <c r="K556" i="5" s="1"/>
  <c r="C232" i="3"/>
  <c r="Y547" i="5"/>
  <c r="Y220" i="3"/>
  <c r="Y219" i="5"/>
  <c r="Y217" i="5" s="1"/>
  <c r="AD271" i="3"/>
  <c r="S408" i="3"/>
  <c r="S569" i="3" s="1"/>
  <c r="S569" i="2"/>
  <c r="S389" i="3"/>
  <c r="S366" i="3"/>
  <c r="F228" i="3"/>
  <c r="F208" i="3"/>
  <c r="F196" i="3"/>
  <c r="F195" i="5"/>
  <c r="F193" i="5" s="1"/>
  <c r="F526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M564" i="5" s="1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X564" i="5" s="1"/>
  <c r="S293" i="3"/>
  <c r="S551" i="3" s="1"/>
  <c r="S551" i="2"/>
  <c r="D393" i="5"/>
  <c r="D564" i="5" s="1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T531" i="1" s="1"/>
  <c r="O263" i="3"/>
  <c r="O219" i="1"/>
  <c r="O217" i="1" s="1"/>
  <c r="O531" i="1" s="1"/>
  <c r="W263" i="3"/>
  <c r="W219" i="1"/>
  <c r="W217" i="1" s="1"/>
  <c r="W531" i="1" s="1"/>
  <c r="Y406" i="3"/>
  <c r="Y384" i="3"/>
  <c r="Y560" i="2"/>
  <c r="Y362" i="3"/>
  <c r="Y302" i="2"/>
  <c r="H274" i="3"/>
  <c r="H247" i="3"/>
  <c r="C416" i="3"/>
  <c r="C572" i="3" s="1"/>
  <c r="C572" i="2"/>
  <c r="C397" i="3"/>
  <c r="C372" i="3"/>
  <c r="C371" i="3" s="1"/>
  <c r="C371" i="2"/>
  <c r="C286" i="3"/>
  <c r="C544" i="3" s="1"/>
  <c r="C618" i="3" s="1"/>
  <c r="C544" i="2"/>
  <c r="P406" i="3"/>
  <c r="P384" i="3"/>
  <c r="P560" i="3" s="1"/>
  <c r="P560" i="2"/>
  <c r="P559" i="2" s="1"/>
  <c r="P626" i="2" s="1"/>
  <c r="P362" i="3"/>
  <c r="P302" i="2"/>
  <c r="N406" i="3"/>
  <c r="N384" i="3"/>
  <c r="N560" i="3" s="1"/>
  <c r="N560" i="2"/>
  <c r="N559" i="2" s="1"/>
  <c r="N626" i="2" s="1"/>
  <c r="N362" i="3"/>
  <c r="N302" i="2"/>
  <c r="N274" i="3"/>
  <c r="N247" i="3"/>
  <c r="AB416" i="3"/>
  <c r="AB572" i="3" s="1"/>
  <c r="AB572" i="2"/>
  <c r="AB571" i="2" s="1"/>
  <c r="AB630" i="2" s="1"/>
  <c r="AB415" i="2"/>
  <c r="AB397" i="3"/>
  <c r="AB372" i="3"/>
  <c r="AB371" i="3" s="1"/>
  <c r="AB371" i="2"/>
  <c r="M416" i="3"/>
  <c r="M572" i="3" s="1"/>
  <c r="M572" i="2"/>
  <c r="M397" i="3"/>
  <c r="M372" i="3"/>
  <c r="M371" i="2"/>
  <c r="Z416" i="3"/>
  <c r="Z572" i="3" s="1"/>
  <c r="Z572" i="2"/>
  <c r="Z571" i="2" s="1"/>
  <c r="Z630" i="2" s="1"/>
  <c r="Z397" i="3"/>
  <c r="Z372" i="3"/>
  <c r="Z371" i="2"/>
  <c r="H416" i="3"/>
  <c r="H572" i="3" s="1"/>
  <c r="H572" i="2"/>
  <c r="H397" i="3"/>
  <c r="H372" i="3"/>
  <c r="H371" i="2"/>
  <c r="O286" i="3"/>
  <c r="O544" i="3" s="1"/>
  <c r="O618" i="3" s="1"/>
  <c r="O544" i="2"/>
  <c r="D406" i="3"/>
  <c r="D384" i="3"/>
  <c r="D560" i="3" s="1"/>
  <c r="D560" i="2"/>
  <c r="D362" i="3"/>
  <c r="D302" i="2"/>
  <c r="AE274" i="3"/>
  <c r="C177" i="71" s="1"/>
  <c r="AE247" i="3"/>
  <c r="C160" i="71" s="1"/>
  <c r="T285" i="3"/>
  <c r="T262" i="3"/>
  <c r="O274" i="3"/>
  <c r="O247" i="3"/>
  <c r="W285" i="3"/>
  <c r="W262" i="3"/>
  <c r="Y410" i="3"/>
  <c r="Y409" i="2"/>
  <c r="Y570" i="2" s="1"/>
  <c r="Y568" i="2" s="1"/>
  <c r="Y629" i="2" s="1"/>
  <c r="Y387" i="3"/>
  <c r="Y353" i="3"/>
  <c r="H281" i="3"/>
  <c r="H264" i="3"/>
  <c r="H241" i="3"/>
  <c r="C410" i="3"/>
  <c r="C409" i="2"/>
  <c r="C570" i="2" s="1"/>
  <c r="C387" i="3"/>
  <c r="C353" i="3"/>
  <c r="C292" i="3"/>
  <c r="C291" i="2"/>
  <c r="C191" i="2" s="1"/>
  <c r="C550" i="2"/>
  <c r="P410" i="3"/>
  <c r="P409" i="2"/>
  <c r="P407" i="2" s="1"/>
  <c r="P387" i="3"/>
  <c r="P353" i="3"/>
  <c r="N419" i="3"/>
  <c r="N396" i="3"/>
  <c r="N375" i="3"/>
  <c r="N374" i="3" s="1"/>
  <c r="N374" i="2"/>
  <c r="N367" i="2" s="1"/>
  <c r="N558" i="2" s="1"/>
  <c r="N273" i="3"/>
  <c r="N272" i="3" s="1"/>
  <c r="N272" i="1"/>
  <c r="N270" i="1" s="1"/>
  <c r="N269" i="1" s="1"/>
  <c r="N543" i="1" s="1"/>
  <c r="N250" i="3"/>
  <c r="AB419" i="3"/>
  <c r="AB396" i="3"/>
  <c r="AB375" i="3"/>
  <c r="AB374" i="2"/>
  <c r="M410" i="3"/>
  <c r="M409" i="2"/>
  <c r="M570" i="2" s="1"/>
  <c r="M568" i="2" s="1"/>
  <c r="M629" i="2" s="1"/>
  <c r="M387" i="3"/>
  <c r="M353" i="3"/>
  <c r="Z419" i="3"/>
  <c r="Z396" i="3"/>
  <c r="Z375" i="3"/>
  <c r="Z374" i="2"/>
  <c r="H410" i="3"/>
  <c r="H409" i="2"/>
  <c r="H570" i="2" s="1"/>
  <c r="H387" i="3"/>
  <c r="H353" i="3"/>
  <c r="O292" i="3"/>
  <c r="O291" i="2"/>
  <c r="O191" i="2" s="1"/>
  <c r="O550" i="2"/>
  <c r="O549" i="2" s="1"/>
  <c r="O620" i="2" s="1"/>
  <c r="D410" i="3"/>
  <c r="D409" i="2"/>
  <c r="D570" i="2" s="1"/>
  <c r="D387" i="3"/>
  <c r="D353" i="3"/>
  <c r="AE281" i="3"/>
  <c r="C182" i="71" s="1"/>
  <c r="AE264" i="3"/>
  <c r="C170" i="71" s="1"/>
  <c r="AE241" i="3"/>
  <c r="C155" i="71" s="1"/>
  <c r="T273" i="3"/>
  <c r="T272" i="3" s="1"/>
  <c r="T272" i="1"/>
  <c r="T270" i="1" s="1"/>
  <c r="T269" i="1" s="1"/>
  <c r="T543" i="1" s="1"/>
  <c r="T250" i="3"/>
  <c r="O281" i="3"/>
  <c r="O264" i="3"/>
  <c r="O241" i="3"/>
  <c r="O240" i="1"/>
  <c r="O535" i="1" s="1"/>
  <c r="W273" i="3"/>
  <c r="W272" i="1"/>
  <c r="W270" i="1" s="1"/>
  <c r="W269" i="1" s="1"/>
  <c r="W250" i="3"/>
  <c r="Y418" i="3"/>
  <c r="Y417" i="2"/>
  <c r="Y573" i="2" s="1"/>
  <c r="Y395" i="3"/>
  <c r="Y378" i="3"/>
  <c r="Y377" i="2"/>
  <c r="Y356" i="3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X398" i="3"/>
  <c r="X360" i="3"/>
  <c r="X359" i="2"/>
  <c r="X358" i="2" s="1"/>
  <c r="D266" i="3"/>
  <c r="D219" i="1"/>
  <c r="D217" i="1" s="1"/>
  <c r="G369" i="3"/>
  <c r="G368" i="2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AA247" i="3"/>
  <c r="I397" i="3"/>
  <c r="U402" i="3"/>
  <c r="U401" i="2"/>
  <c r="U567" i="2" s="1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3" s="1"/>
  <c r="K371" i="2"/>
  <c r="AC416" i="3"/>
  <c r="AC572" i="3" s="1"/>
  <c r="AC572" i="2"/>
  <c r="AC571" i="2" s="1"/>
  <c r="AC630" i="2" s="1"/>
  <c r="AC376" i="3"/>
  <c r="X420" i="3"/>
  <c r="X372" i="3"/>
  <c r="X371" i="3" s="1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U258" i="1"/>
  <c r="U542" i="1" s="1"/>
  <c r="V421" i="3"/>
  <c r="V381" i="3"/>
  <c r="V380" i="2"/>
  <c r="V351" i="3"/>
  <c r="V350" i="2"/>
  <c r="O376" i="3"/>
  <c r="V285" i="3"/>
  <c r="AA547" i="1"/>
  <c r="I359" i="1"/>
  <c r="I358" i="1" s="1"/>
  <c r="I349" i="1" s="1"/>
  <c r="I299" i="1" s="1"/>
  <c r="I298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571" i="2" s="1"/>
  <c r="J630" i="2" s="1"/>
  <c r="J390" i="3"/>
  <c r="J356" i="3"/>
  <c r="J355" i="2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2"/>
  <c r="O406" i="3"/>
  <c r="I362" i="3"/>
  <c r="U416" i="3"/>
  <c r="U572" i="3" s="1"/>
  <c r="U572" i="2"/>
  <c r="S227" i="3"/>
  <c r="S226" i="5"/>
  <c r="S533" i="5" s="1"/>
  <c r="R228" i="3"/>
  <c r="M229" i="3"/>
  <c r="X235" i="3"/>
  <c r="X204" i="3"/>
  <c r="R393" i="1"/>
  <c r="R564" i="1" s="1"/>
  <c r="R562" i="1" s="1"/>
  <c r="R627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L220" i="3"/>
  <c r="L219" i="5"/>
  <c r="L217" i="5" s="1"/>
  <c r="J207" i="3"/>
  <c r="K209" i="3"/>
  <c r="K359" i="1"/>
  <c r="K358" i="1" s="1"/>
  <c r="K349" i="1" s="1"/>
  <c r="K299" i="1" s="1"/>
  <c r="K557" i="1" s="1"/>
  <c r="K556" i="1" s="1"/>
  <c r="O410" i="3"/>
  <c r="O409" i="2"/>
  <c r="O570" i="2" s="1"/>
  <c r="O387" i="3"/>
  <c r="O353" i="3"/>
  <c r="V281" i="3"/>
  <c r="V264" i="3"/>
  <c r="V241" i="3"/>
  <c r="AA273" i="3"/>
  <c r="AA272" i="1"/>
  <c r="AA270" i="1" s="1"/>
  <c r="AA250" i="3"/>
  <c r="I560" i="1"/>
  <c r="I559" i="1" s="1"/>
  <c r="I626" i="1" s="1"/>
  <c r="I383" i="1"/>
  <c r="I414" i="3"/>
  <c r="I392" i="3"/>
  <c r="I563" i="2"/>
  <c r="I357" i="3"/>
  <c r="N393" i="5"/>
  <c r="N564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5"/>
  <c r="S230" i="5" s="1"/>
  <c r="S534" i="5" s="1"/>
  <c r="S207" i="3"/>
  <c r="R236" i="3"/>
  <c r="R218" i="3"/>
  <c r="R217" i="5"/>
  <c r="R531" i="5" s="1"/>
  <c r="M238" i="3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R298" i="1" s="1"/>
  <c r="Q386" i="3"/>
  <c r="Q385" i="2"/>
  <c r="Q561" i="2" s="1"/>
  <c r="AD229" i="3"/>
  <c r="S359" i="5"/>
  <c r="S358" i="5" s="1"/>
  <c r="S349" i="5" s="1"/>
  <c r="S299" i="5" s="1"/>
  <c r="S298" i="5" s="1"/>
  <c r="T388" i="3"/>
  <c r="S402" i="3"/>
  <c r="S401" i="2"/>
  <c r="S567" i="2" s="1"/>
  <c r="S302" i="2"/>
  <c r="S301" i="2" s="1"/>
  <c r="E229" i="3"/>
  <c r="AA199" i="3"/>
  <c r="G417" i="5"/>
  <c r="Z209" i="3"/>
  <c r="N234" i="3"/>
  <c r="W417" i="5"/>
  <c r="W573" i="5" s="1"/>
  <c r="W571" i="5" s="1"/>
  <c r="W630" i="5" s="1"/>
  <c r="V229" i="3"/>
  <c r="X295" i="3"/>
  <c r="X553" i="3" s="1"/>
  <c r="X622" i="3" s="1"/>
  <c r="X553" i="2"/>
  <c r="X622" i="2" s="1"/>
  <c r="N359" i="1"/>
  <c r="N358" i="1" s="1"/>
  <c r="N349" i="1" s="1"/>
  <c r="N299" i="1" s="1"/>
  <c r="N557" i="1" s="1"/>
  <c r="N556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2"/>
  <c r="AA358" i="2" s="1"/>
  <c r="W403" i="3"/>
  <c r="W381" i="3"/>
  <c r="W380" i="2"/>
  <c r="W360" i="3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D533" i="1" s="1"/>
  <c r="G414" i="3"/>
  <c r="G392" i="3"/>
  <c r="G563" i="3" s="1"/>
  <c r="G563" i="2"/>
  <c r="G357" i="3"/>
  <c r="J420" i="3"/>
  <c r="J402" i="3"/>
  <c r="J401" i="2"/>
  <c r="J567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567" i="2" s="1"/>
  <c r="V376" i="3"/>
  <c r="V354" i="3"/>
  <c r="O422" i="3"/>
  <c r="O400" i="3"/>
  <c r="O566" i="3" s="1"/>
  <c r="O566" i="2"/>
  <c r="O382" i="3"/>
  <c r="O361" i="3"/>
  <c r="V546" i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04" i="3"/>
  <c r="I386" i="3"/>
  <c r="I385" i="2"/>
  <c r="I561" i="2" s="1"/>
  <c r="I559" i="2" s="1"/>
  <c r="I626" i="2" s="1"/>
  <c r="I363" i="3"/>
  <c r="I328" i="2"/>
  <c r="G417" i="1"/>
  <c r="G415" i="1" s="1"/>
  <c r="U404" i="3"/>
  <c r="U386" i="3"/>
  <c r="U385" i="2"/>
  <c r="U363" i="3"/>
  <c r="U328" i="2"/>
  <c r="H359" i="1"/>
  <c r="H358" i="1" s="1"/>
  <c r="H349" i="1" s="1"/>
  <c r="H299" i="1" s="1"/>
  <c r="H298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Y557" i="5" s="1"/>
  <c r="Y556" i="5" s="1"/>
  <c r="M218" i="3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W546" i="5"/>
  <c r="W287" i="5"/>
  <c r="V547" i="5"/>
  <c r="O227" i="3"/>
  <c r="O226" i="5"/>
  <c r="O533" i="5" s="1"/>
  <c r="X359" i="5"/>
  <c r="X358" i="5" s="1"/>
  <c r="X349" i="5" s="1"/>
  <c r="X299" i="5" s="1"/>
  <c r="X557" i="5" s="1"/>
  <c r="X556" i="5" s="1"/>
  <c r="T359" i="5"/>
  <c r="T358" i="5" s="1"/>
  <c r="T349" i="5" s="1"/>
  <c r="T299" i="5" s="1"/>
  <c r="T298" i="5" s="1"/>
  <c r="L214" i="3"/>
  <c r="L213" i="5"/>
  <c r="L206" i="5" s="1"/>
  <c r="L529" i="5" s="1"/>
  <c r="K229" i="3"/>
  <c r="AD267" i="3"/>
  <c r="G283" i="3"/>
  <c r="G259" i="3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565" i="2" s="1"/>
  <c r="AC628" i="2" s="1"/>
  <c r="AC382" i="3"/>
  <c r="AC361" i="3"/>
  <c r="X413" i="3"/>
  <c r="X390" i="3"/>
  <c r="X370" i="3"/>
  <c r="X352" i="3"/>
  <c r="D554" i="1"/>
  <c r="D623" i="1" s="1"/>
  <c r="D280" i="3"/>
  <c r="D279" i="1"/>
  <c r="D277" i="1" s="1"/>
  <c r="D249" i="3"/>
  <c r="G404" i="3"/>
  <c r="G386" i="3"/>
  <c r="G385" i="2"/>
  <c r="G561" i="2" s="1"/>
  <c r="G559" i="2" s="1"/>
  <c r="G626" i="2" s="1"/>
  <c r="G363" i="3"/>
  <c r="G328" i="3"/>
  <c r="G328" i="2"/>
  <c r="G301" i="2" s="1"/>
  <c r="J419" i="3"/>
  <c r="J396" i="3"/>
  <c r="J375" i="3"/>
  <c r="J374" i="2"/>
  <c r="J367" i="2" s="1"/>
  <c r="J558" i="2" s="1"/>
  <c r="AC273" i="3"/>
  <c r="AC272" i="1"/>
  <c r="AC270" i="1" s="1"/>
  <c r="AC269" i="1" s="1"/>
  <c r="AC543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7" i="2" s="1"/>
  <c r="O558" i="2" s="1"/>
  <c r="O360" i="3"/>
  <c r="O359" i="2"/>
  <c r="O358" i="2" s="1"/>
  <c r="O349" i="2" s="1"/>
  <c r="V263" i="3"/>
  <c r="V219" i="1"/>
  <c r="V217" i="1" s="1"/>
  <c r="AA263" i="3"/>
  <c r="AA219" i="1"/>
  <c r="AA217" i="1" s="1"/>
  <c r="I421" i="3"/>
  <c r="I398" i="3"/>
  <c r="I373" i="3"/>
  <c r="I351" i="3"/>
  <c r="I350" i="3" s="1"/>
  <c r="I350" i="2"/>
  <c r="I315" i="2"/>
  <c r="N563" i="5"/>
  <c r="U421" i="3"/>
  <c r="U398" i="3"/>
  <c r="U373" i="3"/>
  <c r="U351" i="3"/>
  <c r="U350" i="2"/>
  <c r="U349" i="2" s="1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3" s="1"/>
  <c r="X237" i="5"/>
  <c r="X230" i="5" s="1"/>
  <c r="X534" i="5" s="1"/>
  <c r="X210" i="3"/>
  <c r="R393" i="5"/>
  <c r="R564" i="5" s="1"/>
  <c r="R562" i="5" s="1"/>
  <c r="R627" i="5" s="1"/>
  <c r="Q413" i="3"/>
  <c r="Q378" i="3"/>
  <c r="Q377" i="2"/>
  <c r="Q367" i="2" s="1"/>
  <c r="Q558" i="2" s="1"/>
  <c r="AD225" i="3"/>
  <c r="AD532" i="3" s="1"/>
  <c r="AD532" i="5"/>
  <c r="T402" i="3"/>
  <c r="T401" i="2"/>
  <c r="T567" i="2" s="1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562" i="2" s="1"/>
  <c r="T627" i="2" s="1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5"/>
  <c r="AA230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50" i="3"/>
  <c r="I238" i="3"/>
  <c r="I237" i="5"/>
  <c r="I230" i="5" s="1"/>
  <c r="I210" i="3"/>
  <c r="M563" i="5"/>
  <c r="Z231" i="3"/>
  <c r="Z212" i="3"/>
  <c r="Z200" i="3"/>
  <c r="N238" i="3"/>
  <c r="N237" i="3" s="1"/>
  <c r="N237" i="5"/>
  <c r="N230" i="5" s="1"/>
  <c r="N534" i="5" s="1"/>
  <c r="N210" i="3"/>
  <c r="W221" i="3"/>
  <c r="W198" i="3"/>
  <c r="V223" i="3"/>
  <c r="V205" i="3"/>
  <c r="O238" i="3"/>
  <c r="O237" i="5"/>
  <c r="O230" i="5" s="1"/>
  <c r="O534" i="5" s="1"/>
  <c r="O210" i="3"/>
  <c r="X563" i="5"/>
  <c r="S292" i="3"/>
  <c r="S550" i="2"/>
  <c r="S291" i="2"/>
  <c r="S191" i="2" s="1"/>
  <c r="D563" i="5"/>
  <c r="M563" i="1"/>
  <c r="AE563" i="5"/>
  <c r="T563" i="5"/>
  <c r="L223" i="3"/>
  <c r="L205" i="3"/>
  <c r="J238" i="3"/>
  <c r="J237" i="3" s="1"/>
  <c r="J237" i="5"/>
  <c r="J230" i="5" s="1"/>
  <c r="J534" i="5" s="1"/>
  <c r="J210" i="3"/>
  <c r="K231" i="3"/>
  <c r="K212" i="3"/>
  <c r="K200" i="3"/>
  <c r="C563" i="5"/>
  <c r="C562" i="5" s="1"/>
  <c r="C627" i="5" s="1"/>
  <c r="C548" i="5"/>
  <c r="C545" i="5" s="1"/>
  <c r="C619" i="5" s="1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AD256" i="3"/>
  <c r="AD540" i="3" s="1"/>
  <c r="AD540" i="5"/>
  <c r="AD227" i="3"/>
  <c r="AD226" i="5"/>
  <c r="AD533" i="5" s="1"/>
  <c r="AD204" i="3"/>
  <c r="T422" i="3"/>
  <c r="T400" i="3"/>
  <c r="T566" i="3" s="1"/>
  <c r="T566" i="2"/>
  <c r="T565" i="2" s="1"/>
  <c r="T628" i="2" s="1"/>
  <c r="T382" i="3"/>
  <c r="T361" i="3"/>
  <c r="S413" i="3"/>
  <c r="S390" i="3"/>
  <c r="S370" i="3"/>
  <c r="S352" i="3"/>
  <c r="F547" i="5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Y548" i="1"/>
  <c r="Y545" i="1" s="1"/>
  <c r="Y619" i="1" s="1"/>
  <c r="Y271" i="3"/>
  <c r="Y245" i="3"/>
  <c r="Y244" i="1"/>
  <c r="Y240" i="1" s="1"/>
  <c r="Y535" i="1" s="1"/>
  <c r="I554" i="1"/>
  <c r="I623" i="1" s="1"/>
  <c r="I280" i="3"/>
  <c r="I279" i="1"/>
  <c r="I277" i="1" s="1"/>
  <c r="I249" i="3"/>
  <c r="F283" i="3"/>
  <c r="F259" i="3"/>
  <c r="AB359" i="5"/>
  <c r="AB358" i="5" s="1"/>
  <c r="AB349" i="5" s="1"/>
  <c r="AB299" i="5" s="1"/>
  <c r="AB557" i="5" s="1"/>
  <c r="AB556" i="5" s="1"/>
  <c r="I236" i="3"/>
  <c r="I224" i="3"/>
  <c r="I197" i="3"/>
  <c r="M417" i="5"/>
  <c r="M415" i="5" s="1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545" i="5" s="1"/>
  <c r="O619" i="5" s="1"/>
  <c r="O232" i="3"/>
  <c r="O220" i="3"/>
  <c r="O219" i="5"/>
  <c r="O217" i="5" s="1"/>
  <c r="E359" i="5"/>
  <c r="E358" i="5" s="1"/>
  <c r="E349" i="5" s="1"/>
  <c r="E299" i="5" s="1"/>
  <c r="E557" i="5" s="1"/>
  <c r="E556" i="5" s="1"/>
  <c r="Q359" i="1"/>
  <c r="Q358" i="1" s="1"/>
  <c r="Q349" i="1" s="1"/>
  <c r="Q299" i="1" s="1"/>
  <c r="Q557" i="1" s="1"/>
  <c r="Q556" i="1" s="1"/>
  <c r="D359" i="1"/>
  <c r="D358" i="1" s="1"/>
  <c r="D349" i="1" s="1"/>
  <c r="D299" i="1" s="1"/>
  <c r="D298" i="1" s="1"/>
  <c r="I286" i="3"/>
  <c r="I544" i="3" s="1"/>
  <c r="I618" i="3" s="1"/>
  <c r="I544" i="2"/>
  <c r="T359" i="1"/>
  <c r="T358" i="1" s="1"/>
  <c r="T349" i="1" s="1"/>
  <c r="T299" i="1" s="1"/>
  <c r="T557" i="1" s="1"/>
  <c r="T556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K206" i="5"/>
  <c r="K529" i="5" s="1"/>
  <c r="AD295" i="3"/>
  <c r="AD553" i="3" s="1"/>
  <c r="AD622" i="3" s="1"/>
  <c r="AD553" i="2"/>
  <c r="AD622" i="2" s="1"/>
  <c r="U417" i="5"/>
  <c r="U415" i="5" s="1"/>
  <c r="C225" i="3"/>
  <c r="C532" i="3" s="1"/>
  <c r="C532" i="5"/>
  <c r="Y255" i="3"/>
  <c r="Y539" i="3" s="1"/>
  <c r="Y539" i="5"/>
  <c r="Y214" i="3"/>
  <c r="Y213" i="5"/>
  <c r="Y206" i="5" s="1"/>
  <c r="Y529" i="5" s="1"/>
  <c r="AD245" i="3"/>
  <c r="AD244" i="1"/>
  <c r="AD240" i="1" s="1"/>
  <c r="AD535" i="1" s="1"/>
  <c r="S403" i="3"/>
  <c r="S381" i="3"/>
  <c r="S380" i="2"/>
  <c r="S360" i="3"/>
  <c r="S359" i="3" s="1"/>
  <c r="S359" i="2"/>
  <c r="S358" i="2" s="1"/>
  <c r="F223" i="3"/>
  <c r="F205" i="3"/>
  <c r="E238" i="3"/>
  <c r="E237" i="3" s="1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I231" i="3"/>
  <c r="I212" i="3"/>
  <c r="I200" i="3"/>
  <c r="J563" i="5"/>
  <c r="Z221" i="3"/>
  <c r="Z198" i="3"/>
  <c r="U563" i="1"/>
  <c r="U391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D563" i="1"/>
  <c r="D562" i="1" s="1"/>
  <c r="D627" i="1" s="1"/>
  <c r="T563" i="1"/>
  <c r="T562" i="1" s="1"/>
  <c r="T627" i="1" s="1"/>
  <c r="AC563" i="1"/>
  <c r="AC562" i="1" s="1"/>
  <c r="AC627" i="1" s="1"/>
  <c r="AC391" i="1"/>
  <c r="L238" i="3"/>
  <c r="L237" i="3" s="1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AA359" i="1"/>
  <c r="AA358" i="1" s="1"/>
  <c r="AA349" i="1" s="1"/>
  <c r="AA299" i="1" s="1"/>
  <c r="AA298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C137" i="71" s="1"/>
  <c r="AE196" i="3"/>
  <c r="AE195" i="5"/>
  <c r="AE193" i="5" s="1"/>
  <c r="AE526" i="5" s="1"/>
  <c r="X283" i="3"/>
  <c r="X259" i="3"/>
  <c r="H546" i="5"/>
  <c r="H287" i="5"/>
  <c r="H234" i="3"/>
  <c r="H207" i="3"/>
  <c r="X417" i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L415" i="1" s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30" i="5" s="1"/>
  <c r="Q534" i="5" s="1"/>
  <c r="Q210" i="3"/>
  <c r="F414" i="3"/>
  <c r="AD403" i="3"/>
  <c r="L532" i="1"/>
  <c r="P393" i="1"/>
  <c r="P564" i="1" s="1"/>
  <c r="P562" i="1" s="1"/>
  <c r="P627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D526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AB526" i="5" s="1"/>
  <c r="N286" i="3"/>
  <c r="N544" i="3" s="1"/>
  <c r="N618" i="3" s="1"/>
  <c r="N544" i="2"/>
  <c r="E274" i="3"/>
  <c r="E247" i="3"/>
  <c r="P359" i="5"/>
  <c r="P358" i="5" s="1"/>
  <c r="P349" i="5" s="1"/>
  <c r="P299" i="5" s="1"/>
  <c r="P557" i="5" s="1"/>
  <c r="P556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T531" i="5" s="1"/>
  <c r="L359" i="1"/>
  <c r="L358" i="1" s="1"/>
  <c r="L349" i="1" s="1"/>
  <c r="L299" i="1" s="1"/>
  <c r="L298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AE547" i="5"/>
  <c r="AE232" i="3"/>
  <c r="C148" i="71" s="1"/>
  <c r="AE220" i="3"/>
  <c r="AE219" i="5"/>
  <c r="AE217" i="5" s="1"/>
  <c r="AE531" i="5" s="1"/>
  <c r="X284" i="3"/>
  <c r="X268" i="3"/>
  <c r="X246" i="3"/>
  <c r="X226" i="1"/>
  <c r="X533" i="1" s="1"/>
  <c r="H228" i="3"/>
  <c r="H208" i="3"/>
  <c r="H196" i="3"/>
  <c r="H195" i="5"/>
  <c r="H193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C222" i="71" s="1"/>
  <c r="AE377" i="2"/>
  <c r="AE356" i="3"/>
  <c r="C212" i="71" s="1"/>
  <c r="AE355" i="2"/>
  <c r="L404" i="3"/>
  <c r="L386" i="3"/>
  <c r="L385" i="2"/>
  <c r="L383" i="2" s="1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O415" i="5" s="1"/>
  <c r="U256" i="3"/>
  <c r="U540" i="3" s="1"/>
  <c r="U540" i="5"/>
  <c r="U227" i="3"/>
  <c r="U226" i="5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C221" i="71" s="1"/>
  <c r="AE354" i="3"/>
  <c r="C211" i="71" s="1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298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298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570" i="2" s="1"/>
  <c r="AE387" i="3"/>
  <c r="AE353" i="3"/>
  <c r="C210" i="71" s="1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J526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AD531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573" i="5" s="1"/>
  <c r="P571" i="5" s="1"/>
  <c r="P630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AD564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E531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C154" i="71" s="1"/>
  <c r="AE211" i="3"/>
  <c r="C140" i="71" s="1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U562" i="5" s="1"/>
  <c r="U627" i="5" s="1"/>
  <c r="C221" i="3"/>
  <c r="C198" i="3"/>
  <c r="Y238" i="3"/>
  <c r="Y237" i="3" s="1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C143" i="71" s="1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204" i="3"/>
  <c r="T255" i="3"/>
  <c r="T539" i="3" s="1"/>
  <c r="T539" i="5"/>
  <c r="T229" i="3"/>
  <c r="T214" i="3"/>
  <c r="T213" i="3" s="1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P562" i="5" s="1"/>
  <c r="P627" i="5" s="1"/>
  <c r="V292" i="3"/>
  <c r="V291" i="2"/>
  <c r="V191" i="2" s="1"/>
  <c r="V550" i="2"/>
  <c r="AE294" i="3"/>
  <c r="C190" i="71" s="1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C142" i="71" s="1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570" i="2" s="1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387" i="3"/>
  <c r="AD353" i="3"/>
  <c r="L281" i="3"/>
  <c r="L264" i="3"/>
  <c r="L241" i="3"/>
  <c r="AC236" i="3"/>
  <c r="AC224" i="3"/>
  <c r="AC197" i="3"/>
  <c r="E404" i="3"/>
  <c r="E386" i="3"/>
  <c r="E385" i="2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C217" i="71" s="1"/>
  <c r="AE352" i="3"/>
  <c r="C209" i="71" s="1"/>
  <c r="L422" i="3"/>
  <c r="L400" i="3"/>
  <c r="L566" i="3" s="1"/>
  <c r="L566" i="2"/>
  <c r="L382" i="3"/>
  <c r="L361" i="3"/>
  <c r="P546" i="1"/>
  <c r="P287" i="1"/>
  <c r="P267" i="3"/>
  <c r="P237" i="1"/>
  <c r="P230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C224" i="71" s="1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397" i="3"/>
  <c r="AE372" i="3"/>
  <c r="C218" i="71" s="1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R542" i="1" s="1"/>
  <c r="AE423" i="3"/>
  <c r="AE574" i="2"/>
  <c r="AE631" i="2" s="1"/>
  <c r="AE405" i="3"/>
  <c r="AE379" i="3"/>
  <c r="C223" i="71" s="1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AB531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534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C151" i="71" s="1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C150" i="71" s="1"/>
  <c r="AE207" i="3"/>
  <c r="C136" i="71" s="1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5"/>
  <c r="AD276" i="3"/>
  <c r="AD261" i="3"/>
  <c r="AD260" i="1"/>
  <c r="AD258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C153" i="71" s="1"/>
  <c r="AE237" i="5"/>
  <c r="AE230" i="5" s="1"/>
  <c r="AE534" i="5" s="1"/>
  <c r="AE210" i="3"/>
  <c r="C139" i="71" s="1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571" i="2" s="1"/>
  <c r="F630" i="2" s="1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C138" i="71" s="1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V573" i="5" s="1"/>
  <c r="V571" i="5" s="1"/>
  <c r="V630" i="5" s="1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C219" i="71" s="1"/>
  <c r="AE351" i="3"/>
  <c r="C208" i="71" s="1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376" i="3"/>
  <c r="E354" i="3"/>
  <c r="R420" i="3"/>
  <c r="R402" i="3"/>
  <c r="R401" i="2"/>
  <c r="R567" i="2" s="1"/>
  <c r="R376" i="3"/>
  <c r="R354" i="3"/>
  <c r="R547" i="1"/>
  <c r="R265" i="3"/>
  <c r="R242" i="3"/>
  <c r="AE411" i="3"/>
  <c r="AE388" i="3"/>
  <c r="AE365" i="3"/>
  <c r="AE364" i="3" s="1"/>
  <c r="C215" i="71" s="1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557" i="5" s="1"/>
  <c r="V556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570" i="2" s="1"/>
  <c r="E387" i="3"/>
  <c r="E353" i="3"/>
  <c r="R419" i="3"/>
  <c r="R396" i="3"/>
  <c r="R375" i="3"/>
  <c r="R374" i="3" s="1"/>
  <c r="R374" i="2"/>
  <c r="R273" i="3"/>
  <c r="R272" i="1"/>
  <c r="R270" i="1" s="1"/>
  <c r="R269" i="1" s="1"/>
  <c r="R543" i="1" s="1"/>
  <c r="R250" i="3"/>
  <c r="AE419" i="3"/>
  <c r="AE396" i="3"/>
  <c r="AE375" i="3"/>
  <c r="C220" i="71" s="1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Q554" i="1"/>
  <c r="Q623" i="1" s="1"/>
  <c r="Q280" i="3"/>
  <c r="Q279" i="1"/>
  <c r="Q277" i="1" s="1"/>
  <c r="Q249" i="3"/>
  <c r="AE231" i="3"/>
  <c r="C147" i="71" s="1"/>
  <c r="AE212" i="3"/>
  <c r="C141" i="71" s="1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3" s="1"/>
  <c r="C237" i="5"/>
  <c r="C230" i="5" s="1"/>
  <c r="C534" i="5" s="1"/>
  <c r="C210" i="3"/>
  <c r="Y221" i="3"/>
  <c r="Y198" i="3"/>
  <c r="AD273" i="3"/>
  <c r="AD272" i="1"/>
  <c r="AD270" i="1" s="1"/>
  <c r="AD269" i="1" s="1"/>
  <c r="AD543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573" i="1" s="1"/>
  <c r="AE571" i="1" s="1"/>
  <c r="AE630" i="1" s="1"/>
  <c r="G256" i="3"/>
  <c r="G540" i="3" s="1"/>
  <c r="G540" i="5"/>
  <c r="G227" i="3"/>
  <c r="G226" i="5"/>
  <c r="G533" i="5" s="1"/>
  <c r="G204" i="3"/>
  <c r="Q285" i="3"/>
  <c r="Q262" i="3"/>
  <c r="AE233" i="3"/>
  <c r="C149" i="71" s="1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C152" i="71" s="1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12" i="3"/>
  <c r="Q200" i="3"/>
  <c r="F392" i="3"/>
  <c r="F563" i="3" s="1"/>
  <c r="F563" i="2"/>
  <c r="AD398" i="3"/>
  <c r="L219" i="1"/>
  <c r="L217" i="1" s="1"/>
  <c r="F404" i="3"/>
  <c r="F386" i="3"/>
  <c r="F385" i="2"/>
  <c r="F561" i="2" s="1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271" i="3"/>
  <c r="R245" i="3"/>
  <c r="R244" i="1"/>
  <c r="R240" i="1" s="1"/>
  <c r="AE422" i="3"/>
  <c r="AE400" i="3"/>
  <c r="AE566" i="2"/>
  <c r="AE382" i="3"/>
  <c r="C225" i="71" s="1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C216" i="71" s="1"/>
  <c r="AE368" i="2"/>
  <c r="L412" i="3"/>
  <c r="L394" i="3"/>
  <c r="L393" i="2"/>
  <c r="L369" i="3"/>
  <c r="L368" i="2"/>
  <c r="P275" i="3"/>
  <c r="P243" i="3"/>
  <c r="P532" i="1"/>
  <c r="P233" i="3"/>
  <c r="P203" i="3"/>
  <c r="P202" i="5"/>
  <c r="P528" i="5" s="1"/>
  <c r="O393" i="5"/>
  <c r="O564" i="5" s="1"/>
  <c r="Z293" i="3"/>
  <c r="Z551" i="3" s="1"/>
  <c r="Z551" i="2"/>
  <c r="Z549" i="2" s="1"/>
  <c r="Z620" i="2" s="1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AA564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573" i="1" s="1"/>
  <c r="Z571" i="1" s="1"/>
  <c r="Z630" i="1" s="1"/>
  <c r="U547" i="5"/>
  <c r="U232" i="3"/>
  <c r="U220" i="3"/>
  <c r="U219" i="5"/>
  <c r="U217" i="5" s="1"/>
  <c r="U531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57" i="3"/>
  <c r="C213" i="71" s="1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U526" i="5" s="1"/>
  <c r="K293" i="3"/>
  <c r="K551" i="3" s="1"/>
  <c r="K551" i="2"/>
  <c r="AB275" i="3"/>
  <c r="AB243" i="3"/>
  <c r="AB532" i="1"/>
  <c r="T293" i="3"/>
  <c r="T551" i="3" s="1"/>
  <c r="T551" i="2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J31" i="65"/>
  <c r="J460" i="65" s="1"/>
  <c r="Z35" i="65"/>
  <c r="Z31" i="65" s="1"/>
  <c r="J35" i="65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E35" i="65"/>
  <c r="E31" i="65" s="1"/>
  <c r="E460" i="65" s="1"/>
  <c r="E457" i="65" s="1"/>
  <c r="M80" i="3"/>
  <c r="E8" i="3"/>
  <c r="O69" i="3"/>
  <c r="O68" i="3" s="1"/>
  <c r="O464" i="3" s="1"/>
  <c r="F80" i="1"/>
  <c r="F465" i="1" s="1"/>
  <c r="T80" i="1"/>
  <c r="T465" i="1" s="1"/>
  <c r="AA80" i="5"/>
  <c r="AA465" i="5" s="1"/>
  <c r="AD8" i="1"/>
  <c r="AD458" i="1" s="1"/>
  <c r="AC8" i="5"/>
  <c r="AC458" i="5" s="1"/>
  <c r="M604" i="65"/>
  <c r="M658" i="65" s="1"/>
  <c r="T8" i="3"/>
  <c r="T458" i="3" s="1"/>
  <c r="W613" i="65"/>
  <c r="W659" i="65" s="1"/>
  <c r="I122" i="2"/>
  <c r="I111" i="2" s="1"/>
  <c r="M471" i="65"/>
  <c r="O557" i="65"/>
  <c r="O556" i="65" s="1"/>
  <c r="O298" i="65"/>
  <c r="O297" i="65" s="1"/>
  <c r="AE557" i="65"/>
  <c r="AE556" i="65" s="1"/>
  <c r="AE298" i="65"/>
  <c r="G557" i="65"/>
  <c r="AA557" i="65"/>
  <c r="AA556" i="65" s="1"/>
  <c r="AA298" i="65"/>
  <c r="N69" i="3"/>
  <c r="N68" i="3" s="1"/>
  <c r="N464" i="3" s="1"/>
  <c r="J69" i="3"/>
  <c r="J68" i="3" s="1"/>
  <c r="E35" i="3"/>
  <c r="D8" i="3"/>
  <c r="Q80" i="5"/>
  <c r="Q465" i="5" s="1"/>
  <c r="AB80" i="1"/>
  <c r="AB465" i="1" s="1"/>
  <c r="Z122" i="2"/>
  <c r="F458" i="65"/>
  <c r="F457" i="65" s="1"/>
  <c r="F7" i="65"/>
  <c r="M557" i="65"/>
  <c r="M556" i="65" s="1"/>
  <c r="M298" i="65"/>
  <c r="M297" i="65" s="1"/>
  <c r="Q620" i="65"/>
  <c r="Q613" i="65" s="1"/>
  <c r="Q659" i="65" s="1"/>
  <c r="Q524" i="65"/>
  <c r="Z458" i="65"/>
  <c r="U457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464" i="3" s="1"/>
  <c r="X8" i="3"/>
  <c r="M69" i="3"/>
  <c r="M68" i="3" s="1"/>
  <c r="M464" i="3" s="1"/>
  <c r="K69" i="3"/>
  <c r="K68" i="3" s="1"/>
  <c r="K464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T298" i="65"/>
  <c r="T297" i="65" s="1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Z557" i="65"/>
  <c r="Z556" i="65" s="1"/>
  <c r="Z298" i="65"/>
  <c r="Z297" i="65" s="1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P557" i="65"/>
  <c r="P556" i="65" s="1"/>
  <c r="P298" i="65"/>
  <c r="P297" i="65" s="1"/>
  <c r="K463" i="65"/>
  <c r="K602" i="65" s="1"/>
  <c r="E605" i="65"/>
  <c r="E604" i="65" s="1"/>
  <c r="E658" i="65" s="1"/>
  <c r="D620" i="65"/>
  <c r="D613" i="65" s="1"/>
  <c r="D659" i="65" s="1"/>
  <c r="D524" i="65"/>
  <c r="N299" i="65"/>
  <c r="S8" i="3"/>
  <c r="U80" i="1"/>
  <c r="U465" i="1" s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N7" i="65"/>
  <c r="N5" i="65" s="1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J457" i="65" s="1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Q604" i="65" s="1"/>
  <c r="Q658" i="65" s="1"/>
  <c r="Q471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Y472" i="2"/>
  <c r="Y605" i="2" s="1"/>
  <c r="T122" i="2"/>
  <c r="E35" i="2"/>
  <c r="E31" i="2" s="1"/>
  <c r="E460" i="2" s="1"/>
  <c r="J80" i="1"/>
  <c r="J465" i="1" s="1"/>
  <c r="D31" i="1"/>
  <c r="D460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H472" i="3"/>
  <c r="H605" i="3" s="1"/>
  <c r="H8" i="3"/>
  <c r="V35" i="3"/>
  <c r="G69" i="3"/>
  <c r="G68" i="3" s="1"/>
  <c r="Y69" i="3"/>
  <c r="Y68" i="3" s="1"/>
  <c r="J8" i="3"/>
  <c r="AC69" i="3"/>
  <c r="AC68" i="3" s="1"/>
  <c r="D69" i="3"/>
  <c r="D68" i="3" s="1"/>
  <c r="D464" i="3" s="1"/>
  <c r="M8" i="2"/>
  <c r="M458" i="2" s="1"/>
  <c r="J69" i="2"/>
  <c r="J68" i="2" s="1"/>
  <c r="J464" i="2" s="1"/>
  <c r="K564" i="5"/>
  <c r="K391" i="5"/>
  <c r="I80" i="5"/>
  <c r="I465" i="5" s="1"/>
  <c r="AB80" i="2"/>
  <c r="AB465" i="2" s="1"/>
  <c r="X80" i="2"/>
  <c r="X465" i="2" s="1"/>
  <c r="N80" i="3"/>
  <c r="Y8" i="3"/>
  <c r="J35" i="3"/>
  <c r="J31" i="3" s="1"/>
  <c r="J460" i="3" s="1"/>
  <c r="E69" i="3"/>
  <c r="E68" i="3" s="1"/>
  <c r="E464" i="3" s="1"/>
  <c r="P35" i="3"/>
  <c r="G35" i="2"/>
  <c r="G31" i="2" s="1"/>
  <c r="G460" i="2" s="1"/>
  <c r="S564" i="5"/>
  <c r="S562" i="5" s="1"/>
  <c r="S627" i="5" s="1"/>
  <c r="V573" i="2"/>
  <c r="V415" i="2"/>
  <c r="K564" i="2"/>
  <c r="K562" i="2" s="1"/>
  <c r="K627" i="2" s="1"/>
  <c r="K391" i="2"/>
  <c r="R80" i="3"/>
  <c r="I69" i="3"/>
  <c r="I68" i="3" s="1"/>
  <c r="I464" i="3" s="1"/>
  <c r="AB8" i="3"/>
  <c r="L8" i="3"/>
  <c r="O80" i="3"/>
  <c r="W8" i="3"/>
  <c r="F35" i="2"/>
  <c r="F31" i="2" s="1"/>
  <c r="F460" i="2" s="1"/>
  <c r="Q564" i="1"/>
  <c r="Q562" i="1" s="1"/>
  <c r="Q627" i="1" s="1"/>
  <c r="T8" i="1"/>
  <c r="T458" i="1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R464" i="2" s="1"/>
  <c r="AD8" i="5"/>
  <c r="AD458" i="5" s="1"/>
  <c r="P383" i="2"/>
  <c r="Y35" i="5"/>
  <c r="Y31" i="5" s="1"/>
  <c r="Y460" i="5" s="1"/>
  <c r="AE8" i="5"/>
  <c r="H8" i="5"/>
  <c r="H458" i="5" s="1"/>
  <c r="AE478" i="1"/>
  <c r="AE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AE8" i="2"/>
  <c r="N80" i="1"/>
  <c r="N465" i="1" s="1"/>
  <c r="R8" i="1"/>
  <c r="R458" i="1" s="1"/>
  <c r="N536" i="5"/>
  <c r="N616" i="5" s="1"/>
  <c r="L35" i="5"/>
  <c r="L31" i="5" s="1"/>
  <c r="L460" i="5" s="1"/>
  <c r="AC35" i="5"/>
  <c r="AC31" i="5" s="1"/>
  <c r="N35" i="5"/>
  <c r="N31" i="5" s="1"/>
  <c r="N460" i="5" s="1"/>
  <c r="Y31" i="1"/>
  <c r="Y460" i="1" s="1"/>
  <c r="AD80" i="5"/>
  <c r="AD465" i="5" s="1"/>
  <c r="F69" i="2"/>
  <c r="F68" i="2" s="1"/>
  <c r="F464" i="2" s="1"/>
  <c r="P391" i="2"/>
  <c r="H80" i="5"/>
  <c r="H465" i="5" s="1"/>
  <c r="M301" i="2"/>
  <c r="M300" i="2" s="1"/>
  <c r="M571" i="2"/>
  <c r="M630" i="2" s="1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S391" i="1"/>
  <c r="AB8" i="2"/>
  <c r="AB458" i="2" s="1"/>
  <c r="AC35" i="1"/>
  <c r="AC31" i="1" s="1"/>
  <c r="R80" i="5"/>
  <c r="R465" i="5" s="1"/>
  <c r="M80" i="1"/>
  <c r="M465" i="1" s="1"/>
  <c r="L80" i="5"/>
  <c r="L465" i="5" s="1"/>
  <c r="G565" i="2"/>
  <c r="G628" i="2" s="1"/>
  <c r="J8" i="1"/>
  <c r="J458" i="1" s="1"/>
  <c r="AC559" i="2"/>
  <c r="AC626" i="2" s="1"/>
  <c r="O69" i="5"/>
  <c r="O68" i="5" s="1"/>
  <c r="O464" i="5" s="1"/>
  <c r="S80" i="5"/>
  <c r="S465" i="5" s="1"/>
  <c r="K69" i="2"/>
  <c r="K68" i="2" s="1"/>
  <c r="K464" i="2" s="1"/>
  <c r="N571" i="2"/>
  <c r="N630" i="2" s="1"/>
  <c r="S122" i="2"/>
  <c r="R122" i="2"/>
  <c r="H69" i="3"/>
  <c r="H68" i="3" s="1"/>
  <c r="U69" i="3"/>
  <c r="U68" i="3" s="1"/>
  <c r="V69" i="3"/>
  <c r="V68" i="3" s="1"/>
  <c r="V464" i="3" s="1"/>
  <c r="I35" i="3"/>
  <c r="D80" i="3"/>
  <c r="AC35" i="3"/>
  <c r="P80" i="3"/>
  <c r="M8" i="3"/>
  <c r="J8" i="2"/>
  <c r="J458" i="2" s="1"/>
  <c r="AE69" i="2"/>
  <c r="AE68" i="2" s="1"/>
  <c r="U564" i="2"/>
  <c r="U562" i="2" s="1"/>
  <c r="U627" i="2" s="1"/>
  <c r="U391" i="2"/>
  <c r="H564" i="1"/>
  <c r="H391" i="1"/>
  <c r="E391" i="1"/>
  <c r="AA80" i="3"/>
  <c r="AB80" i="5"/>
  <c r="AB465" i="5" s="1"/>
  <c r="V80" i="5"/>
  <c r="V465" i="5" s="1"/>
  <c r="U269" i="1"/>
  <c r="U543" i="1" s="1"/>
  <c r="I80" i="3"/>
  <c r="AE69" i="3"/>
  <c r="AE68" i="3" s="1"/>
  <c r="AE464" i="3" s="1"/>
  <c r="Z8" i="3"/>
  <c r="T35" i="3"/>
  <c r="S69" i="3"/>
  <c r="S68" i="3" s="1"/>
  <c r="S464" i="3" s="1"/>
  <c r="AB35" i="3"/>
  <c r="J80" i="2"/>
  <c r="J465" i="2" s="1"/>
  <c r="AA8" i="2"/>
  <c r="AA458" i="2" s="1"/>
  <c r="N8" i="1"/>
  <c r="N458" i="1" s="1"/>
  <c r="S561" i="2"/>
  <c r="U407" i="2"/>
  <c r="AE80" i="2"/>
  <c r="G80" i="1"/>
  <c r="G465" i="1" s="1"/>
  <c r="Q549" i="2"/>
  <c r="Q620" i="2" s="1"/>
  <c r="F562" i="1"/>
  <c r="F627" i="1" s="1"/>
  <c r="S562" i="1"/>
  <c r="S627" i="1" s="1"/>
  <c r="O562" i="1"/>
  <c r="O627" i="1" s="1"/>
  <c r="I568" i="2"/>
  <c r="I629" i="2" s="1"/>
  <c r="Z35" i="5"/>
  <c r="Z31" i="5" s="1"/>
  <c r="Z460" i="5" s="1"/>
  <c r="AA8" i="5"/>
  <c r="AA458" i="5" s="1"/>
  <c r="E69" i="2"/>
  <c r="E68" i="2" s="1"/>
  <c r="E464" i="2" s="1"/>
  <c r="V69" i="2"/>
  <c r="V68" i="2" s="1"/>
  <c r="V464" i="2" s="1"/>
  <c r="Q8" i="2"/>
  <c r="Q458" i="2" s="1"/>
  <c r="O415" i="2"/>
  <c r="X383" i="2"/>
  <c r="K301" i="2"/>
  <c r="K300" i="2" s="1"/>
  <c r="K383" i="2"/>
  <c r="S35" i="5"/>
  <c r="S31" i="5" s="1"/>
  <c r="S460" i="5" s="1"/>
  <c r="D80" i="5"/>
  <c r="D465" i="5" s="1"/>
  <c r="W69" i="3"/>
  <c r="W68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W8" i="2"/>
  <c r="W458" i="2" s="1"/>
  <c r="Z8" i="2"/>
  <c r="Z458" i="2" s="1"/>
  <c r="S8" i="1"/>
  <c r="S458" i="1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AA8" i="1"/>
  <c r="AA458" i="1" s="1"/>
  <c r="C536" i="5"/>
  <c r="C616" i="5" s="1"/>
  <c r="S80" i="2"/>
  <c r="S465" i="2" s="1"/>
  <c r="I391" i="2"/>
  <c r="X35" i="1"/>
  <c r="X31" i="1" s="1"/>
  <c r="X460" i="1" s="1"/>
  <c r="S415" i="2"/>
  <c r="H8" i="1"/>
  <c r="H458" i="1" s="1"/>
  <c r="Z80" i="3"/>
  <c r="S80" i="3"/>
  <c r="W80" i="3"/>
  <c r="AD8" i="3"/>
  <c r="W35" i="3"/>
  <c r="AD35" i="3"/>
  <c r="V35" i="1"/>
  <c r="V31" i="1" s="1"/>
  <c r="V80" i="1"/>
  <c r="V465" i="1" s="1"/>
  <c r="E8" i="5"/>
  <c r="E458" i="5" s="1"/>
  <c r="R35" i="1"/>
  <c r="R31" i="1" s="1"/>
  <c r="R460" i="1" s="1"/>
  <c r="R80" i="1"/>
  <c r="R465" i="1" s="1"/>
  <c r="P31" i="2"/>
  <c r="P460" i="2" s="1"/>
  <c r="G35" i="1"/>
  <c r="G31" i="1" s="1"/>
  <c r="G460" i="1" s="1"/>
  <c r="Y8" i="2"/>
  <c r="Y458" i="2" s="1"/>
  <c r="I349" i="2"/>
  <c r="W80" i="1"/>
  <c r="W465" i="1" s="1"/>
  <c r="G80" i="5"/>
  <c r="G465" i="5" s="1"/>
  <c r="Z80" i="5"/>
  <c r="Z465" i="5" s="1"/>
  <c r="AD80" i="2"/>
  <c r="AD465" i="2" s="1"/>
  <c r="W564" i="2"/>
  <c r="W562" i="2" s="1"/>
  <c r="W627" i="2" s="1"/>
  <c r="W391" i="2"/>
  <c r="AA564" i="2"/>
  <c r="AA562" i="2" s="1"/>
  <c r="AA627" i="2" s="1"/>
  <c r="AA391" i="2"/>
  <c r="I562" i="2"/>
  <c r="I627" i="2" s="1"/>
  <c r="T80" i="5"/>
  <c r="T465" i="5" s="1"/>
  <c r="G415" i="2"/>
  <c r="P570" i="2"/>
  <c r="V80" i="2"/>
  <c r="V465" i="2" s="1"/>
  <c r="Q35" i="1"/>
  <c r="Q31" i="1" s="1"/>
  <c r="G571" i="2"/>
  <c r="G630" i="2" s="1"/>
  <c r="J35" i="5"/>
  <c r="J31" i="5" s="1"/>
  <c r="J460" i="5" s="1"/>
  <c r="J8" i="5"/>
  <c r="J458" i="5" s="1"/>
  <c r="Q69" i="2"/>
  <c r="Q68" i="2" s="1"/>
  <c r="Q464" i="2" s="1"/>
  <c r="L80" i="1"/>
  <c r="L465" i="1" s="1"/>
  <c r="E8" i="1"/>
  <c r="E458" i="1" s="1"/>
  <c r="Z301" i="2"/>
  <c r="Z300" i="2" s="1"/>
  <c r="Y80" i="1"/>
  <c r="Y465" i="1" s="1"/>
  <c r="O80" i="1"/>
  <c r="O465" i="1" s="1"/>
  <c r="Y571" i="2"/>
  <c r="Y630" i="2" s="1"/>
  <c r="C568" i="2"/>
  <c r="C629" i="2" s="1"/>
  <c r="Z565" i="2"/>
  <c r="Z628" i="2" s="1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H69" i="5"/>
  <c r="H68" i="5" s="1"/>
  <c r="H464" i="5" s="1"/>
  <c r="X559" i="2"/>
  <c r="X626" i="2" s="1"/>
  <c r="Y8" i="5"/>
  <c r="Y458" i="5" s="1"/>
  <c r="K8" i="5"/>
  <c r="K458" i="5" s="1"/>
  <c r="AE80" i="1"/>
  <c r="H35" i="1"/>
  <c r="H31" i="1" s="1"/>
  <c r="H460" i="1" s="1"/>
  <c r="H80" i="1"/>
  <c r="H465" i="1" s="1"/>
  <c r="C80" i="2"/>
  <c r="C465" i="2" s="1"/>
  <c r="Q80" i="2"/>
  <c r="Q465" i="2" s="1"/>
  <c r="Y559" i="2"/>
  <c r="Y626" i="2" s="1"/>
  <c r="F35" i="5"/>
  <c r="F31" i="5" s="1"/>
  <c r="F460" i="5" s="1"/>
  <c r="N407" i="2"/>
  <c r="AB69" i="2"/>
  <c r="AB68" i="2" s="1"/>
  <c r="AB464" i="2" s="1"/>
  <c r="N399" i="2"/>
  <c r="AD122" i="2"/>
  <c r="AD111" i="2" s="1"/>
  <c r="Y478" i="2"/>
  <c r="Y606" i="2" s="1"/>
  <c r="N122" i="2"/>
  <c r="V69" i="5"/>
  <c r="V68" i="5" s="1"/>
  <c r="V464" i="5" s="1"/>
  <c r="Z69" i="2"/>
  <c r="Z68" i="2" s="1"/>
  <c r="Z464" i="2" s="1"/>
  <c r="AB8" i="5"/>
  <c r="AB458" i="5" s="1"/>
  <c r="G8" i="5"/>
  <c r="G458" i="5" s="1"/>
  <c r="K80" i="1"/>
  <c r="K465" i="1" s="1"/>
  <c r="S8" i="5"/>
  <c r="S458" i="5" s="1"/>
  <c r="D367" i="2"/>
  <c r="D558" i="2" s="1"/>
  <c r="Y349" i="2"/>
  <c r="X69" i="5"/>
  <c r="X68" i="5" s="1"/>
  <c r="X464" i="5" s="1"/>
  <c r="X463" i="5" s="1"/>
  <c r="X602" i="5" s="1"/>
  <c r="H425" i="1"/>
  <c r="E425" i="1"/>
  <c r="G425" i="1"/>
  <c r="X425" i="1"/>
  <c r="P425" i="1"/>
  <c r="AC425" i="1"/>
  <c r="L425" i="1"/>
  <c r="C489" i="2"/>
  <c r="C607" i="2" s="1"/>
  <c r="T472" i="3"/>
  <c r="T605" i="3" s="1"/>
  <c r="O472" i="2"/>
  <c r="O605" i="2" s="1"/>
  <c r="O478" i="2"/>
  <c r="O606" i="2" s="1"/>
  <c r="I531" i="1"/>
  <c r="S531" i="1"/>
  <c r="AA531" i="5"/>
  <c r="Z531" i="5"/>
  <c r="G531" i="1"/>
  <c r="G80" i="2"/>
  <c r="G465" i="2" s="1"/>
  <c r="T542" i="1"/>
  <c r="O80" i="2"/>
  <c r="O465" i="2" s="1"/>
  <c r="F542" i="1"/>
  <c r="V531" i="1"/>
  <c r="V531" i="5"/>
  <c r="H80" i="2"/>
  <c r="H465" i="2" s="1"/>
  <c r="L80" i="3"/>
  <c r="T80" i="2"/>
  <c r="T465" i="2" s="1"/>
  <c r="C526" i="5"/>
  <c r="W526" i="5"/>
  <c r="N526" i="5"/>
  <c r="I542" i="1"/>
  <c r="K80" i="5"/>
  <c r="K465" i="5" s="1"/>
  <c r="C531" i="1"/>
  <c r="P80" i="5"/>
  <c r="P465" i="5" s="1"/>
  <c r="N80" i="5"/>
  <c r="N465" i="5" s="1"/>
  <c r="N531" i="1"/>
  <c r="N530" i="1" s="1"/>
  <c r="N216" i="1"/>
  <c r="T80" i="3"/>
  <c r="AE80" i="3"/>
  <c r="AC542" i="1"/>
  <c r="Y80" i="2"/>
  <c r="Y465" i="2" s="1"/>
  <c r="M80" i="2"/>
  <c r="M465" i="2" s="1"/>
  <c r="AE542" i="1"/>
  <c r="N542" i="1"/>
  <c r="F80" i="2"/>
  <c r="F465" i="2" s="1"/>
  <c r="H102" i="3"/>
  <c r="H466" i="3" s="1"/>
  <c r="H468" i="3"/>
  <c r="H467" i="3" s="1"/>
  <c r="H603" i="3" s="1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R618" i="2"/>
  <c r="V8" i="2"/>
  <c r="Y618" i="2"/>
  <c r="E618" i="2"/>
  <c r="N573" i="1"/>
  <c r="N571" i="1" s="1"/>
  <c r="N630" i="1" s="1"/>
  <c r="N415" i="1"/>
  <c r="I618" i="2"/>
  <c r="E298" i="5"/>
  <c r="V526" i="5"/>
  <c r="V525" i="5" s="1"/>
  <c r="V192" i="5"/>
  <c r="Y415" i="1"/>
  <c r="K573" i="1"/>
  <c r="K571" i="1" s="1"/>
  <c r="K630" i="1" s="1"/>
  <c r="K415" i="1"/>
  <c r="X531" i="5"/>
  <c r="X216" i="5"/>
  <c r="P458" i="5"/>
  <c r="R80" i="2"/>
  <c r="R465" i="2" s="1"/>
  <c r="W458" i="5"/>
  <c r="AC573" i="5"/>
  <c r="AC571" i="5" s="1"/>
  <c r="AC630" i="5" s="1"/>
  <c r="AC415" i="5"/>
  <c r="AC531" i="1"/>
  <c r="H102" i="2"/>
  <c r="H466" i="2" s="1"/>
  <c r="H468" i="2"/>
  <c r="H467" i="2" s="1"/>
  <c r="H603" i="2" s="1"/>
  <c r="C557" i="5"/>
  <c r="C556" i="5" s="1"/>
  <c r="C298" i="5"/>
  <c r="I573" i="5"/>
  <c r="I571" i="5" s="1"/>
  <c r="I630" i="5" s="1"/>
  <c r="I415" i="5"/>
  <c r="T571" i="2"/>
  <c r="T630" i="2" s="1"/>
  <c r="I80" i="1"/>
  <c r="I465" i="1" s="1"/>
  <c r="H80" i="3"/>
  <c r="T69" i="3"/>
  <c r="T68" i="3" s="1"/>
  <c r="R35" i="3"/>
  <c r="R8" i="3"/>
  <c r="Q8" i="3"/>
  <c r="Y102" i="3"/>
  <c r="Y466" i="3" s="1"/>
  <c r="Y468" i="3"/>
  <c r="Y467" i="3" s="1"/>
  <c r="Y603" i="3" s="1"/>
  <c r="Y35" i="3"/>
  <c r="V8" i="3"/>
  <c r="N458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Z31" i="3" s="1"/>
  <c r="Z460" i="3" s="1"/>
  <c r="P69" i="3"/>
  <c r="P68" i="3" s="1"/>
  <c r="F69" i="3"/>
  <c r="F68" i="3" s="1"/>
  <c r="AD80" i="3"/>
  <c r="F8" i="3"/>
  <c r="L102" i="3"/>
  <c r="L466" i="3" s="1"/>
  <c r="L468" i="3"/>
  <c r="L467" i="3" s="1"/>
  <c r="L603" i="3" s="1"/>
  <c r="AB69" i="3"/>
  <c r="AB68" i="3" s="1"/>
  <c r="L35" i="3"/>
  <c r="O8" i="3"/>
  <c r="AD69" i="3"/>
  <c r="AD68" i="3" s="1"/>
  <c r="V464" i="1"/>
  <c r="F35" i="1"/>
  <c r="F31" i="1" s="1"/>
  <c r="F460" i="1" s="1"/>
  <c r="H618" i="2"/>
  <c r="G618" i="2"/>
  <c r="T69" i="2"/>
  <c r="T68" i="2" s="1"/>
  <c r="T618" i="2"/>
  <c r="M618" i="2"/>
  <c r="S35" i="1"/>
  <c r="S31" i="1" s="1"/>
  <c r="S460" i="1" s="1"/>
  <c r="Q35" i="5"/>
  <c r="Q31" i="5" s="1"/>
  <c r="Q460" i="5" s="1"/>
  <c r="G458" i="1"/>
  <c r="AC618" i="2"/>
  <c r="R464" i="1"/>
  <c r="U391" i="5"/>
  <c r="U8" i="1"/>
  <c r="N464" i="1"/>
  <c r="E69" i="5"/>
  <c r="E68" i="5" s="1"/>
  <c r="L573" i="1"/>
  <c r="L571" i="1" s="1"/>
  <c r="L630" i="1" s="1"/>
  <c r="AE102" i="2"/>
  <c r="AE466" i="2" s="1"/>
  <c r="AE468" i="2"/>
  <c r="AE467" i="2" s="1"/>
  <c r="AE603" i="2" s="1"/>
  <c r="J618" i="2"/>
  <c r="AD8" i="2"/>
  <c r="N31" i="2"/>
  <c r="N460" i="2" s="1"/>
  <c r="K35" i="2"/>
  <c r="K31" i="2" s="1"/>
  <c r="K460" i="2" s="1"/>
  <c r="Z391" i="5"/>
  <c r="AD391" i="1"/>
  <c r="I391" i="5"/>
  <c r="J391" i="1"/>
  <c r="S568" i="2"/>
  <c r="S629" i="2" s="1"/>
  <c r="U573" i="5"/>
  <c r="U571" i="5" s="1"/>
  <c r="U630" i="5" s="1"/>
  <c r="AD618" i="2"/>
  <c r="T573" i="5"/>
  <c r="T571" i="5" s="1"/>
  <c r="T630" i="5" s="1"/>
  <c r="T415" i="5"/>
  <c r="AE573" i="5"/>
  <c r="AE571" i="5" s="1"/>
  <c r="AE630" i="5" s="1"/>
  <c r="AE415" i="5"/>
  <c r="M573" i="1"/>
  <c r="M571" i="1" s="1"/>
  <c r="M630" i="1" s="1"/>
  <c r="M415" i="1"/>
  <c r="AD557" i="1"/>
  <c r="AD556" i="1" s="1"/>
  <c r="AD298" i="1"/>
  <c r="Q557" i="5"/>
  <c r="Q556" i="5" s="1"/>
  <c r="Q298" i="5"/>
  <c r="F573" i="5"/>
  <c r="F571" i="5" s="1"/>
  <c r="F630" i="5" s="1"/>
  <c r="F536" i="5"/>
  <c r="F616" i="5" s="1"/>
  <c r="H562" i="5"/>
  <c r="H627" i="5" s="1"/>
  <c r="N391" i="1"/>
  <c r="D391" i="5"/>
  <c r="Y562" i="1"/>
  <c r="Y627" i="1" s="1"/>
  <c r="O391" i="1"/>
  <c r="S562" i="2"/>
  <c r="S627" i="2" s="1"/>
  <c r="T391" i="2"/>
  <c r="N8" i="2"/>
  <c r="J545" i="5"/>
  <c r="J619" i="5" s="1"/>
  <c r="T573" i="1"/>
  <c r="T571" i="1" s="1"/>
  <c r="T630" i="1" s="1"/>
  <c r="T415" i="1"/>
  <c r="F557" i="1"/>
  <c r="F556" i="1" s="1"/>
  <c r="F298" i="1"/>
  <c r="Z536" i="5"/>
  <c r="Z616" i="5" s="1"/>
  <c r="AB573" i="5"/>
  <c r="AB571" i="5" s="1"/>
  <c r="AB630" i="5" s="1"/>
  <c r="AB415" i="5"/>
  <c r="T559" i="2"/>
  <c r="T626" i="2" s="1"/>
  <c r="Q565" i="2"/>
  <c r="Q628" i="2" s="1"/>
  <c r="Y391" i="5"/>
  <c r="I464" i="1"/>
  <c r="K69" i="5"/>
  <c r="K68" i="5" s="1"/>
  <c r="M464" i="1"/>
  <c r="Z80" i="1"/>
  <c r="Z465" i="1" s="1"/>
  <c r="W571" i="2"/>
  <c r="W630" i="2" s="1"/>
  <c r="AA415" i="2"/>
  <c r="D8" i="1"/>
  <c r="L573" i="5"/>
  <c r="L571" i="5" s="1"/>
  <c r="L630" i="5" s="1"/>
  <c r="Q573" i="1"/>
  <c r="Q571" i="1" s="1"/>
  <c r="Q630" i="1" s="1"/>
  <c r="Q415" i="1"/>
  <c r="F545" i="5"/>
  <c r="F619" i="5" s="1"/>
  <c r="AD464" i="1"/>
  <c r="AD463" i="1" s="1"/>
  <c r="AD602" i="1" s="1"/>
  <c r="AD67" i="1"/>
  <c r="I565" i="2"/>
  <c r="I628" i="2" s="1"/>
  <c r="V542" i="1"/>
  <c r="R8" i="5"/>
  <c r="M8" i="1"/>
  <c r="G562" i="2"/>
  <c r="G627" i="2" s="1"/>
  <c r="Z35" i="1"/>
  <c r="Z31" i="1" s="1"/>
  <c r="Z460" i="1" s="1"/>
  <c r="H69" i="2"/>
  <c r="H68" i="2" s="1"/>
  <c r="M545" i="1"/>
  <c r="M619" i="1" s="1"/>
  <c r="W349" i="2"/>
  <c r="V102" i="2"/>
  <c r="V466" i="2" s="1"/>
  <c r="V468" i="2"/>
  <c r="V467" i="2" s="1"/>
  <c r="V603" i="2" s="1"/>
  <c r="V536" i="5"/>
  <c r="V616" i="5" s="1"/>
  <c r="M557" i="5"/>
  <c r="M556" i="5" s="1"/>
  <c r="M298" i="5"/>
  <c r="AA545" i="5"/>
  <c r="AA619" i="5" s="1"/>
  <c r="C573" i="1"/>
  <c r="C571" i="1" s="1"/>
  <c r="C630" i="1" s="1"/>
  <c r="C415" i="1"/>
  <c r="M464" i="2"/>
  <c r="Z8" i="5"/>
  <c r="O562" i="2"/>
  <c r="O627" i="2" s="1"/>
  <c r="K35" i="5"/>
  <c r="K31" i="5" s="1"/>
  <c r="K460" i="5" s="1"/>
  <c r="AD573" i="1"/>
  <c r="AD571" i="1" s="1"/>
  <c r="AD630" i="1" s="1"/>
  <c r="AD415" i="1"/>
  <c r="J573" i="5"/>
  <c r="J571" i="5" s="1"/>
  <c r="J630" i="5" s="1"/>
  <c r="J415" i="5"/>
  <c r="J573" i="1"/>
  <c r="J571" i="1" s="1"/>
  <c r="J630" i="1" s="1"/>
  <c r="J415" i="1"/>
  <c r="Q391" i="2"/>
  <c r="C562" i="1"/>
  <c r="C627" i="1" s="1"/>
  <c r="AD562" i="5"/>
  <c r="AD627" i="5" s="1"/>
  <c r="U571" i="2"/>
  <c r="U630" i="2" s="1"/>
  <c r="W8" i="1"/>
  <c r="M31" i="1"/>
  <c r="M460" i="1" s="1"/>
  <c r="X415" i="2"/>
  <c r="AC383" i="2"/>
  <c r="K571" i="2"/>
  <c r="K630" i="2" s="1"/>
  <c r="AB35" i="5"/>
  <c r="AB31" i="5" s="1"/>
  <c r="G35" i="5"/>
  <c r="G31" i="5" s="1"/>
  <c r="G460" i="5" s="1"/>
  <c r="T35" i="5"/>
  <c r="T31" i="5" s="1"/>
  <c r="J399" i="2"/>
  <c r="G407" i="2"/>
  <c r="AC349" i="2"/>
  <c r="AC568" i="2"/>
  <c r="AC629" i="2" s="1"/>
  <c r="R69" i="5"/>
  <c r="R68" i="5" s="1"/>
  <c r="U69" i="2"/>
  <c r="U68" i="2" s="1"/>
  <c r="J568" i="2"/>
  <c r="J629" i="2" s="1"/>
  <c r="AC415" i="2"/>
  <c r="AD35" i="5"/>
  <c r="AD31" i="5" s="1"/>
  <c r="AD460" i="5" s="1"/>
  <c r="X568" i="2"/>
  <c r="X629" i="2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I8" i="5"/>
  <c r="P464" i="2"/>
  <c r="L8" i="1"/>
  <c r="D301" i="2"/>
  <c r="D300" i="2" s="1"/>
  <c r="D383" i="2"/>
  <c r="Z415" i="2"/>
  <c r="C301" i="2"/>
  <c r="C300" i="2" s="1"/>
  <c r="C571" i="2"/>
  <c r="C630" i="2" s="1"/>
  <c r="P464" i="1"/>
  <c r="U35" i="5"/>
  <c r="U31" i="5" s="1"/>
  <c r="U460" i="5" s="1"/>
  <c r="H531" i="1"/>
  <c r="H216" i="1"/>
  <c r="Y415" i="2"/>
  <c r="H367" i="2"/>
  <c r="H558" i="2" s="1"/>
  <c r="H568" i="2"/>
  <c r="H629" i="2" s="1"/>
  <c r="Z568" i="2"/>
  <c r="Z629" i="2" s="1"/>
  <c r="M367" i="2"/>
  <c r="M558" i="2" s="1"/>
  <c r="AB568" i="2"/>
  <c r="AB629" i="2" s="1"/>
  <c r="C407" i="2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Z399" i="2"/>
  <c r="C399" i="2"/>
  <c r="J577" i="5"/>
  <c r="J425" i="5"/>
  <c r="P577" i="5"/>
  <c r="P425" i="5"/>
  <c r="AB577" i="5"/>
  <c r="AB425" i="5"/>
  <c r="AE577" i="5"/>
  <c r="AE425" i="5"/>
  <c r="AE517" i="41"/>
  <c r="AE515" i="41" s="1"/>
  <c r="AE611" i="41" s="1"/>
  <c r="AD502" i="40"/>
  <c r="AD609" i="40" s="1"/>
  <c r="E518" i="1"/>
  <c r="E515" i="1" s="1"/>
  <c r="E611" i="1" s="1"/>
  <c r="E173" i="1"/>
  <c r="E111" i="1" s="1"/>
  <c r="D122" i="5"/>
  <c r="D111" i="5" s="1"/>
  <c r="AD160" i="39"/>
  <c r="AD111" i="39" s="1"/>
  <c r="AD4" i="39" s="1"/>
  <c r="Z509" i="39"/>
  <c r="Z160" i="39"/>
  <c r="Z111" i="39" s="1"/>
  <c r="Z4" i="39" s="1"/>
  <c r="V160" i="39"/>
  <c r="V111" i="39" s="1"/>
  <c r="V4" i="39" s="1"/>
  <c r="I160" i="39"/>
  <c r="I111" i="39" s="1"/>
  <c r="I4" i="39" s="1"/>
  <c r="E509" i="39"/>
  <c r="F160" i="39"/>
  <c r="F111" i="39" s="1"/>
  <c r="F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633" i="2" s="1"/>
  <c r="X661" i="2" s="1"/>
  <c r="X104" i="44" s="1"/>
  <c r="X576" i="2"/>
  <c r="Y635" i="2"/>
  <c r="Y633" i="2" s="1"/>
  <c r="Y661" i="2" s="1"/>
  <c r="Y104" i="44" s="1"/>
  <c r="Y576" i="2"/>
  <c r="V635" i="2"/>
  <c r="V633" i="2" s="1"/>
  <c r="V661" i="2" s="1"/>
  <c r="V104" i="44" s="1"/>
  <c r="V576" i="2"/>
  <c r="AB635" i="2"/>
  <c r="AB633" i="2" s="1"/>
  <c r="AB661" i="2" s="1"/>
  <c r="AB104" i="44" s="1"/>
  <c r="AB576" i="2"/>
  <c r="I635" i="2"/>
  <c r="I633" i="2" s="1"/>
  <c r="I661" i="2" s="1"/>
  <c r="I104" i="44" s="1"/>
  <c r="I576" i="2"/>
  <c r="K635" i="2"/>
  <c r="K633" i="2" s="1"/>
  <c r="K661" i="2" s="1"/>
  <c r="K104" i="44" s="1"/>
  <c r="K576" i="2"/>
  <c r="T635" i="2"/>
  <c r="T633" i="2" s="1"/>
  <c r="T661" i="2" s="1"/>
  <c r="T104" i="44" s="1"/>
  <c r="T576" i="2"/>
  <c r="M425" i="1"/>
  <c r="Y425" i="1"/>
  <c r="T425" i="1"/>
  <c r="W425" i="1"/>
  <c r="O425" i="1"/>
  <c r="U425" i="1"/>
  <c r="D425" i="1"/>
  <c r="U486" i="5"/>
  <c r="U478" i="5" s="1"/>
  <c r="U122" i="5"/>
  <c r="U111" i="5" s="1"/>
  <c r="K486" i="5"/>
  <c r="K478" i="5" s="1"/>
  <c r="K122" i="5"/>
  <c r="K111" i="5" s="1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U509" i="39"/>
  <c r="U160" i="39"/>
  <c r="U111" i="39" s="1"/>
  <c r="U4" i="39" s="1"/>
  <c r="Q509" i="39"/>
  <c r="Q160" i="39"/>
  <c r="Q111" i="39" s="1"/>
  <c r="Q4" i="39" s="1"/>
  <c r="M509" i="39"/>
  <c r="M160" i="39"/>
  <c r="M111" i="39" s="1"/>
  <c r="M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I577" i="5"/>
  <c r="I425" i="5"/>
  <c r="K577" i="5"/>
  <c r="K425" i="5"/>
  <c r="W577" i="3"/>
  <c r="AE502" i="41"/>
  <c r="M478" i="1"/>
  <c r="O478" i="1"/>
  <c r="G478" i="1"/>
  <c r="N478" i="1"/>
  <c r="Q486" i="5"/>
  <c r="Q478" i="5" s="1"/>
  <c r="Q122" i="5"/>
  <c r="Q111" i="5" s="1"/>
  <c r="N486" i="5"/>
  <c r="N478" i="5" s="1"/>
  <c r="N122" i="5"/>
  <c r="N111" i="5" s="1"/>
  <c r="M486" i="5"/>
  <c r="M478" i="5" s="1"/>
  <c r="M122" i="5"/>
  <c r="M111" i="5" s="1"/>
  <c r="E489" i="5"/>
  <c r="E607" i="5" s="1"/>
  <c r="W486" i="5"/>
  <c r="W478" i="5" s="1"/>
  <c r="W122" i="5"/>
  <c r="W111" i="5" s="1"/>
  <c r="W518" i="1"/>
  <c r="W515" i="1" s="1"/>
  <c r="W611" i="1" s="1"/>
  <c r="F478" i="1"/>
  <c r="AB509" i="39"/>
  <c r="AB508" i="39" s="1"/>
  <c r="AB610" i="39" s="1"/>
  <c r="AB160" i="39"/>
  <c r="AB111" i="39" s="1"/>
  <c r="AB4" i="39" s="1"/>
  <c r="X509" i="39"/>
  <c r="X160" i="39"/>
  <c r="X111" i="39" s="1"/>
  <c r="X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633" i="2" s="1"/>
  <c r="C661" i="2" s="1"/>
  <c r="C104" i="44" s="1"/>
  <c r="C576" i="2"/>
  <c r="U635" i="2"/>
  <c r="U633" i="2" s="1"/>
  <c r="U661" i="2" s="1"/>
  <c r="U104" i="44" s="1"/>
  <c r="U576" i="2"/>
  <c r="L635" i="2"/>
  <c r="L633" i="2" s="1"/>
  <c r="L661" i="2" s="1"/>
  <c r="L104" i="44" s="1"/>
  <c r="L576" i="2"/>
  <c r="E635" i="2"/>
  <c r="E633" i="2" s="1"/>
  <c r="E661" i="2" s="1"/>
  <c r="E104" i="44" s="1"/>
  <c r="E576" i="2"/>
  <c r="AA635" i="2"/>
  <c r="AA633" i="2" s="1"/>
  <c r="AA661" i="2" s="1"/>
  <c r="AA104" i="44" s="1"/>
  <c r="AA576" i="2"/>
  <c r="AD635" i="2"/>
  <c r="AD633" i="2" s="1"/>
  <c r="AD661" i="2" s="1"/>
  <c r="AD104" i="44" s="1"/>
  <c r="AD576" i="2"/>
  <c r="AC635" i="2"/>
  <c r="AC633" i="2" s="1"/>
  <c r="AC661" i="2" s="1"/>
  <c r="AC104" i="44" s="1"/>
  <c r="AC576" i="2"/>
  <c r="Q635" i="1"/>
  <c r="Q633" i="1" s="1"/>
  <c r="Q661" i="1" s="1"/>
  <c r="Q106" i="44" s="1"/>
  <c r="Q576" i="1"/>
  <c r="Z635" i="1"/>
  <c r="Z633" i="1" s="1"/>
  <c r="Z661" i="1" s="1"/>
  <c r="Z106" i="44" s="1"/>
  <c r="Z576" i="1"/>
  <c r="AE635" i="1"/>
  <c r="F635" i="1"/>
  <c r="F633" i="1" s="1"/>
  <c r="F661" i="1" s="1"/>
  <c r="F106" i="44" s="1"/>
  <c r="F576" i="1"/>
  <c r="AD635" i="1"/>
  <c r="AD633" i="1" s="1"/>
  <c r="AD661" i="1" s="1"/>
  <c r="AD106" i="44" s="1"/>
  <c r="AD576" i="1"/>
  <c r="V635" i="1"/>
  <c r="V633" i="1" s="1"/>
  <c r="V661" i="1" s="1"/>
  <c r="V106" i="44" s="1"/>
  <c r="V576" i="1"/>
  <c r="C635" i="1"/>
  <c r="K635" i="1"/>
  <c r="K633" i="1" s="1"/>
  <c r="K661" i="1" s="1"/>
  <c r="K106" i="44" s="1"/>
  <c r="K576" i="1"/>
  <c r="AD502" i="41"/>
  <c r="J486" i="5"/>
  <c r="J478" i="5" s="1"/>
  <c r="J122" i="5"/>
  <c r="J111" i="5" s="1"/>
  <c r="V486" i="5"/>
  <c r="V478" i="5" s="1"/>
  <c r="P486" i="5"/>
  <c r="P478" i="5" s="1"/>
  <c r="P122" i="5"/>
  <c r="P111" i="5" s="1"/>
  <c r="AB486" i="5"/>
  <c r="AB478" i="5" s="1"/>
  <c r="AB122" i="5"/>
  <c r="AB111" i="5" s="1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O160" i="39"/>
  <c r="O111" i="39" s="1"/>
  <c r="O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G464" i="3"/>
  <c r="X80" i="3"/>
  <c r="I8" i="3"/>
  <c r="J80" i="3"/>
  <c r="P8" i="3"/>
  <c r="AD102" i="3"/>
  <c r="AD466" i="3" s="1"/>
  <c r="AD468" i="3"/>
  <c r="AD467" i="3" s="1"/>
  <c r="AD603" i="3" s="1"/>
  <c r="AC80" i="3"/>
  <c r="F618" i="2"/>
  <c r="Z618" i="2"/>
  <c r="P531" i="1"/>
  <c r="J102" i="2"/>
  <c r="J466" i="2" s="1"/>
  <c r="J468" i="2"/>
  <c r="J467" i="2" s="1"/>
  <c r="J603" i="2" s="1"/>
  <c r="U618" i="2"/>
  <c r="K618" i="2"/>
  <c r="U464" i="1"/>
  <c r="AA35" i="2"/>
  <c r="AA31" i="2" s="1"/>
  <c r="L618" i="2"/>
  <c r="Q69" i="5"/>
  <c r="Q68" i="5" s="1"/>
  <c r="N35" i="1"/>
  <c r="N31" i="1" s="1"/>
  <c r="T464" i="1"/>
  <c r="E80" i="5"/>
  <c r="E465" i="5" s="1"/>
  <c r="X573" i="1"/>
  <c r="X571" i="1" s="1"/>
  <c r="X630" i="1" s="1"/>
  <c r="X415" i="1"/>
  <c r="G464" i="1"/>
  <c r="AE618" i="2"/>
  <c r="AA557" i="1"/>
  <c r="AA556" i="1" s="1"/>
  <c r="Z562" i="5"/>
  <c r="Z627" i="5" s="1"/>
  <c r="D391" i="1"/>
  <c r="I562" i="5"/>
  <c r="I627" i="5" s="1"/>
  <c r="N531" i="5"/>
  <c r="N216" i="5"/>
  <c r="L464" i="2"/>
  <c r="K298" i="5"/>
  <c r="D573" i="5"/>
  <c r="D571" i="5" s="1"/>
  <c r="D630" i="5" s="1"/>
  <c r="D415" i="5"/>
  <c r="W573" i="1"/>
  <c r="W571" i="1" s="1"/>
  <c r="W630" i="1" s="1"/>
  <c r="W415" i="1"/>
  <c r="S573" i="1"/>
  <c r="S571" i="1" s="1"/>
  <c r="S630" i="1" s="1"/>
  <c r="S415" i="1"/>
  <c r="Z545" i="5"/>
  <c r="Z619" i="5" s="1"/>
  <c r="J557" i="5"/>
  <c r="J556" i="5" s="1"/>
  <c r="J298" i="5"/>
  <c r="S542" i="1"/>
  <c r="E545" i="5"/>
  <c r="E619" i="5" s="1"/>
  <c r="N80" i="2"/>
  <c r="N465" i="2" s="1"/>
  <c r="R573" i="1"/>
  <c r="R571" i="1" s="1"/>
  <c r="R630" i="1" s="1"/>
  <c r="T391" i="5"/>
  <c r="N562" i="1"/>
  <c r="N627" i="1" s="1"/>
  <c r="M391" i="1"/>
  <c r="W391" i="1"/>
  <c r="F391" i="1"/>
  <c r="O31" i="2"/>
  <c r="O460" i="2" s="1"/>
  <c r="S557" i="1"/>
  <c r="S556" i="1" s="1"/>
  <c r="S298" i="1"/>
  <c r="I526" i="5"/>
  <c r="I192" i="5"/>
  <c r="R573" i="5"/>
  <c r="R571" i="5" s="1"/>
  <c r="R630" i="5" s="1"/>
  <c r="R415" i="5"/>
  <c r="Y562" i="5"/>
  <c r="Y627" i="5" s="1"/>
  <c r="AD573" i="5"/>
  <c r="AD571" i="5" s="1"/>
  <c r="AD630" i="5" s="1"/>
  <c r="AD415" i="5"/>
  <c r="S102" i="2"/>
  <c r="S466" i="2" s="1"/>
  <c r="S468" i="2"/>
  <c r="S467" i="2" s="1"/>
  <c r="S603" i="2" s="1"/>
  <c r="J464" i="1"/>
  <c r="G399" i="2"/>
  <c r="AC399" i="2"/>
  <c r="AE458" i="1"/>
  <c r="N458" i="5"/>
  <c r="AA301" i="2"/>
  <c r="G464" i="5"/>
  <c r="Q573" i="5"/>
  <c r="Q571" i="5" s="1"/>
  <c r="Q630" i="5" s="1"/>
  <c r="Q415" i="5"/>
  <c r="I545" i="5"/>
  <c r="I619" i="5" s="1"/>
  <c r="L80" i="2"/>
  <c r="L465" i="2" s="1"/>
  <c r="T407" i="2"/>
  <c r="S536" i="5"/>
  <c r="S616" i="5" s="1"/>
  <c r="E298" i="1"/>
  <c r="G573" i="1"/>
  <c r="G571" i="1" s="1"/>
  <c r="G630" i="1" s="1"/>
  <c r="V269" i="1"/>
  <c r="V543" i="1" s="1"/>
  <c r="V35" i="5"/>
  <c r="V31" i="5" s="1"/>
  <c r="AC458" i="1"/>
  <c r="U80" i="2"/>
  <c r="U465" i="2" s="1"/>
  <c r="R102" i="2"/>
  <c r="R466" i="2" s="1"/>
  <c r="R468" i="2"/>
  <c r="R467" i="2" s="1"/>
  <c r="R603" i="2" s="1"/>
  <c r="D573" i="1"/>
  <c r="D571" i="1" s="1"/>
  <c r="D630" i="1" s="1"/>
  <c r="D415" i="1"/>
  <c r="G573" i="5"/>
  <c r="G571" i="5" s="1"/>
  <c r="G630" i="5" s="1"/>
  <c r="G415" i="5"/>
  <c r="F557" i="5"/>
  <c r="F556" i="5" s="1"/>
  <c r="F298" i="5"/>
  <c r="T415" i="2"/>
  <c r="AD35" i="1"/>
  <c r="AD31" i="1" s="1"/>
  <c r="I31" i="1"/>
  <c r="I460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H573" i="1"/>
  <c r="H571" i="1" s="1"/>
  <c r="H630" i="1" s="1"/>
  <c r="H415" i="1"/>
  <c r="U102" i="2"/>
  <c r="U466" i="2" s="1"/>
  <c r="U468" i="2"/>
  <c r="U467" i="2" s="1"/>
  <c r="U603" i="2" s="1"/>
  <c r="Y464" i="2"/>
  <c r="R545" i="5"/>
  <c r="R619" i="5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I415" i="2"/>
  <c r="L69" i="5"/>
  <c r="L68" i="5" s="1"/>
  <c r="X301" i="2"/>
  <c r="X300" i="2" s="1"/>
  <c r="U301" i="2"/>
  <c r="U300" i="2" s="1"/>
  <c r="AC80" i="1"/>
  <c r="AC465" i="1" s="1"/>
  <c r="P35" i="5"/>
  <c r="P31" i="5" s="1"/>
  <c r="P460" i="5" s="1"/>
  <c r="K568" i="2"/>
  <c r="K629" i="2" s="1"/>
  <c r="AE35" i="1"/>
  <c r="Q102" i="2"/>
  <c r="Q466" i="2" s="1"/>
  <c r="Q468" i="2"/>
  <c r="Q467" i="2" s="1"/>
  <c r="Q603" i="2" s="1"/>
  <c r="Y80" i="5"/>
  <c r="Y465" i="5" s="1"/>
  <c r="D464" i="5"/>
  <c r="O80" i="5"/>
  <c r="O465" i="5" s="1"/>
  <c r="O458" i="1"/>
  <c r="P80" i="2"/>
  <c r="P465" i="2" s="1"/>
  <c r="O464" i="2"/>
  <c r="U69" i="5"/>
  <c r="U68" i="5" s="1"/>
  <c r="F69" i="5"/>
  <c r="F68" i="5" s="1"/>
  <c r="L464" i="1"/>
  <c r="H391" i="2"/>
  <c r="C464" i="3"/>
  <c r="M69" i="5"/>
  <c r="M68" i="5" s="1"/>
  <c r="P80" i="1"/>
  <c r="P465" i="1" s="1"/>
  <c r="AE35" i="5"/>
  <c r="AE531" i="1"/>
  <c r="C8" i="3"/>
  <c r="C102" i="2"/>
  <c r="C466" i="2" s="1"/>
  <c r="C468" i="2"/>
  <c r="C467" i="2" s="1"/>
  <c r="C603" i="2" s="1"/>
  <c r="P35" i="1"/>
  <c r="P31" i="1" s="1"/>
  <c r="P460" i="1" s="1"/>
  <c r="Y301" i="2"/>
  <c r="Y300" i="2" s="1"/>
  <c r="Y383" i="2"/>
  <c r="X8" i="5"/>
  <c r="N349" i="2"/>
  <c r="AC80" i="2"/>
  <c r="AC465" i="2" s="1"/>
  <c r="X102" i="2"/>
  <c r="X466" i="2" s="1"/>
  <c r="X468" i="2"/>
  <c r="X467" i="2" s="1"/>
  <c r="X603" i="2" s="1"/>
  <c r="E80" i="1"/>
  <c r="E465" i="1" s="1"/>
  <c r="P399" i="2"/>
  <c r="C565" i="2"/>
  <c r="C628" i="2" s="1"/>
  <c r="D577" i="5"/>
  <c r="D425" i="5"/>
  <c r="K577" i="3"/>
  <c r="N577" i="5"/>
  <c r="N425" i="5"/>
  <c r="R577" i="5"/>
  <c r="R425" i="5"/>
  <c r="Z577" i="5"/>
  <c r="Z425" i="5"/>
  <c r="M518" i="1"/>
  <c r="M515" i="1" s="1"/>
  <c r="M611" i="1" s="1"/>
  <c r="M173" i="1"/>
  <c r="M111" i="1" s="1"/>
  <c r="O173" i="1"/>
  <c r="O111" i="1" s="1"/>
  <c r="N518" i="1"/>
  <c r="N515" i="1" s="1"/>
  <c r="N611" i="1" s="1"/>
  <c r="F518" i="1"/>
  <c r="F515" i="1" s="1"/>
  <c r="F611" i="1" s="1"/>
  <c r="L478" i="1"/>
  <c r="S609" i="41"/>
  <c r="G517" i="41"/>
  <c r="G515" i="41" s="1"/>
  <c r="G611" i="41" s="1"/>
  <c r="G173" i="41"/>
  <c r="G111" i="41" s="1"/>
  <c r="G4" i="41" s="1"/>
  <c r="F609" i="41"/>
  <c r="P517" i="41"/>
  <c r="P515" i="41" s="1"/>
  <c r="P611" i="41" s="1"/>
  <c r="P173" i="41"/>
  <c r="P111" i="41" s="1"/>
  <c r="P4" i="41" s="1"/>
  <c r="V517" i="41"/>
  <c r="V515" i="41" s="1"/>
  <c r="V611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H472" i="2"/>
  <c r="H478" i="2"/>
  <c r="H606" i="2" s="1"/>
  <c r="F425" i="2"/>
  <c r="P425" i="2"/>
  <c r="D425" i="2"/>
  <c r="H425" i="2"/>
  <c r="R425" i="2"/>
  <c r="N425" i="2"/>
  <c r="J425" i="2"/>
  <c r="AE425" i="2"/>
  <c r="M635" i="1"/>
  <c r="M633" i="1" s="1"/>
  <c r="M661" i="1" s="1"/>
  <c r="M106" i="44" s="1"/>
  <c r="M576" i="1"/>
  <c r="Y635" i="1"/>
  <c r="Y633" i="1" s="1"/>
  <c r="Y661" i="1" s="1"/>
  <c r="Y106" i="44" s="1"/>
  <c r="Y576" i="1"/>
  <c r="T635" i="1"/>
  <c r="T633" i="1" s="1"/>
  <c r="T661" i="1" s="1"/>
  <c r="T106" i="44" s="1"/>
  <c r="T576" i="1"/>
  <c r="W635" i="1"/>
  <c r="W633" i="1" s="1"/>
  <c r="W661" i="1" s="1"/>
  <c r="W106" i="44" s="1"/>
  <c r="W576" i="1"/>
  <c r="O635" i="1"/>
  <c r="O633" i="1" s="1"/>
  <c r="O661" i="1" s="1"/>
  <c r="O106" i="44" s="1"/>
  <c r="O576" i="1"/>
  <c r="U635" i="1"/>
  <c r="U633" i="1" s="1"/>
  <c r="U661" i="1" s="1"/>
  <c r="U106" i="44" s="1"/>
  <c r="U576" i="1"/>
  <c r="D635" i="1"/>
  <c r="D633" i="1" s="1"/>
  <c r="D661" i="1" s="1"/>
  <c r="D106" i="44" s="1"/>
  <c r="D576" i="1"/>
  <c r="AE607" i="40"/>
  <c r="F486" i="5"/>
  <c r="F478" i="5" s="1"/>
  <c r="F122" i="5"/>
  <c r="F111" i="5" s="1"/>
  <c r="AB478" i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H577" i="3"/>
  <c r="S577" i="3"/>
  <c r="S425" i="3"/>
  <c r="W577" i="5"/>
  <c r="W425" i="5"/>
  <c r="Y577" i="5"/>
  <c r="Y425" i="5"/>
  <c r="AD518" i="1"/>
  <c r="AD515" i="1" s="1"/>
  <c r="AD611" i="1" s="1"/>
  <c r="AD173" i="1"/>
  <c r="AD111" i="1" s="1"/>
  <c r="R478" i="1"/>
  <c r="J478" i="1"/>
  <c r="E486" i="5"/>
  <c r="E478" i="5" s="1"/>
  <c r="E122" i="5"/>
  <c r="E111" i="5" s="1"/>
  <c r="AC478" i="1"/>
  <c r="K478" i="1"/>
  <c r="O489" i="5"/>
  <c r="O607" i="5" s="1"/>
  <c r="Y489" i="5"/>
  <c r="Y607" i="5" s="1"/>
  <c r="X486" i="5"/>
  <c r="X478" i="5" s="1"/>
  <c r="X122" i="5"/>
  <c r="X111" i="5" s="1"/>
  <c r="R489" i="5"/>
  <c r="R607" i="5" s="1"/>
  <c r="N502" i="41"/>
  <c r="AA502" i="41"/>
  <c r="E502" i="41"/>
  <c r="J502" i="41"/>
  <c r="Q517" i="41"/>
  <c r="Q515" i="41" s="1"/>
  <c r="Q611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Q425" i="2"/>
  <c r="M425" i="2"/>
  <c r="S425" i="2"/>
  <c r="G425" i="2"/>
  <c r="O425" i="2"/>
  <c r="W425" i="2"/>
  <c r="Z425" i="2"/>
  <c r="L486" i="5"/>
  <c r="L478" i="5" s="1"/>
  <c r="L122" i="5"/>
  <c r="L111" i="5" s="1"/>
  <c r="Y502" i="41"/>
  <c r="H517" i="41"/>
  <c r="H515" i="41" s="1"/>
  <c r="H611" i="41" s="1"/>
  <c r="H173" i="41"/>
  <c r="H111" i="41" s="1"/>
  <c r="H4" i="41" s="1"/>
  <c r="D502" i="41"/>
  <c r="I517" i="41"/>
  <c r="I515" i="41" s="1"/>
  <c r="I611" i="41" s="1"/>
  <c r="I173" i="41"/>
  <c r="I111" i="41" s="1"/>
  <c r="I4" i="41" s="1"/>
  <c r="AC502" i="41"/>
  <c r="L517" i="41"/>
  <c r="L515" i="41" s="1"/>
  <c r="L611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102" i="3"/>
  <c r="R466" i="3" s="1"/>
  <c r="R468" i="3"/>
  <c r="R467" i="3" s="1"/>
  <c r="R603" i="3" s="1"/>
  <c r="U31" i="3"/>
  <c r="U460" i="3" s="1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P618" i="2"/>
  <c r="S35" i="2"/>
  <c r="S31" i="2" s="1"/>
  <c r="Y531" i="5"/>
  <c r="I531" i="5"/>
  <c r="W557" i="5"/>
  <c r="W556" i="5" s="1"/>
  <c r="W298" i="5"/>
  <c r="P415" i="1"/>
  <c r="AD531" i="5"/>
  <c r="T458" i="5"/>
  <c r="D542" i="1"/>
  <c r="D557" i="5"/>
  <c r="D556" i="5" s="1"/>
  <c r="D298" i="5"/>
  <c r="L458" i="5"/>
  <c r="W464" i="5"/>
  <c r="S526" i="5"/>
  <c r="Z458" i="1"/>
  <c r="E573" i="1"/>
  <c r="E571" i="1" s="1"/>
  <c r="E630" i="1" s="1"/>
  <c r="E415" i="1"/>
  <c r="Z102" i="2"/>
  <c r="Z466" i="2" s="1"/>
  <c r="Z468" i="2"/>
  <c r="Z467" i="2" s="1"/>
  <c r="Z603" i="2" s="1"/>
  <c r="D102" i="2"/>
  <c r="D466" i="2" s="1"/>
  <c r="D468" i="2"/>
  <c r="D467" i="2" s="1"/>
  <c r="D603" i="2" s="1"/>
  <c r="AA80" i="1"/>
  <c r="AA465" i="1" s="1"/>
  <c r="AB464" i="1"/>
  <c r="Y458" i="1"/>
  <c r="I468" i="2"/>
  <c r="I467" i="2" s="1"/>
  <c r="I603" i="2" s="1"/>
  <c r="I102" i="2"/>
  <c r="I466" i="2" s="1"/>
  <c r="Q464" i="1"/>
  <c r="Q463" i="1" s="1"/>
  <c r="Q602" i="1" s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O618" i="2"/>
  <c r="C618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W542" i="1"/>
  <c r="D399" i="2"/>
  <c r="P565" i="2"/>
  <c r="P628" i="2" s="1"/>
  <c r="L577" i="5"/>
  <c r="L425" i="5"/>
  <c r="T577" i="5"/>
  <c r="T425" i="5"/>
  <c r="V577" i="5"/>
  <c r="V425" i="5"/>
  <c r="AD607" i="40"/>
  <c r="R518" i="1"/>
  <c r="R515" i="1" s="1"/>
  <c r="R611" i="1" s="1"/>
  <c r="J518" i="1"/>
  <c r="J515" i="1" s="1"/>
  <c r="J611" i="1" s="1"/>
  <c r="J173" i="1"/>
  <c r="J111" i="1" s="1"/>
  <c r="U518" i="1"/>
  <c r="U515" i="1" s="1"/>
  <c r="U611" i="1" s="1"/>
  <c r="U173" i="1"/>
  <c r="U111" i="1" s="1"/>
  <c r="D518" i="1"/>
  <c r="D515" i="1" s="1"/>
  <c r="D611" i="1" s="1"/>
  <c r="D173" i="1"/>
  <c r="D111" i="1" s="1"/>
  <c r="P518" i="1"/>
  <c r="P515" i="1" s="1"/>
  <c r="P611" i="1" s="1"/>
  <c r="AA518" i="1"/>
  <c r="AA515" i="1" s="1"/>
  <c r="AA611" i="1" s="1"/>
  <c r="AA173" i="1"/>
  <c r="AA111" i="1" s="1"/>
  <c r="Y509" i="40"/>
  <c r="Y508" i="40" s="1"/>
  <c r="Y610" i="40" s="1"/>
  <c r="Y160" i="40"/>
  <c r="F509" i="40"/>
  <c r="F508" i="40" s="1"/>
  <c r="F610" i="40" s="1"/>
  <c r="F160" i="40"/>
  <c r="F111" i="40" s="1"/>
  <c r="F4" i="40" s="1"/>
  <c r="O509" i="40"/>
  <c r="O508" i="40" s="1"/>
  <c r="O610" i="40" s="1"/>
  <c r="O160" i="40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R509" i="39"/>
  <c r="N509" i="39"/>
  <c r="H160" i="39"/>
  <c r="H111" i="39" s="1"/>
  <c r="H4" i="39" s="1"/>
  <c r="C509" i="39"/>
  <c r="D509" i="39"/>
  <c r="F635" i="2"/>
  <c r="F633" i="2" s="1"/>
  <c r="F661" i="2" s="1"/>
  <c r="F104" i="44" s="1"/>
  <c r="F576" i="2"/>
  <c r="P635" i="2"/>
  <c r="P633" i="2" s="1"/>
  <c r="P661" i="2" s="1"/>
  <c r="P104" i="44" s="1"/>
  <c r="P576" i="2"/>
  <c r="D635" i="2"/>
  <c r="D633" i="2" s="1"/>
  <c r="D661" i="2" s="1"/>
  <c r="D104" i="44" s="1"/>
  <c r="D576" i="2"/>
  <c r="H635" i="2"/>
  <c r="H633" i="2" s="1"/>
  <c r="H661" i="2" s="1"/>
  <c r="H104" i="44" s="1"/>
  <c r="H576" i="2"/>
  <c r="R635" i="2"/>
  <c r="R633" i="2" s="1"/>
  <c r="R661" i="2" s="1"/>
  <c r="R104" i="44" s="1"/>
  <c r="R576" i="2"/>
  <c r="N635" i="2"/>
  <c r="N633" i="2" s="1"/>
  <c r="N661" i="2" s="1"/>
  <c r="N104" i="44" s="1"/>
  <c r="N576" i="2"/>
  <c r="J635" i="2"/>
  <c r="J633" i="2" s="1"/>
  <c r="J661" i="2" s="1"/>
  <c r="J104" i="44" s="1"/>
  <c r="J576" i="2"/>
  <c r="AE635" i="2"/>
  <c r="AE486" i="5"/>
  <c r="AE478" i="5" s="1"/>
  <c r="AE122" i="5"/>
  <c r="AC509" i="39"/>
  <c r="AC508" i="39" s="1"/>
  <c r="AC610" i="39" s="1"/>
  <c r="AA425" i="1"/>
  <c r="S425" i="1"/>
  <c r="R425" i="1"/>
  <c r="J425" i="1"/>
  <c r="I425" i="1"/>
  <c r="N425" i="1"/>
  <c r="AB425" i="1"/>
  <c r="C577" i="3"/>
  <c r="H577" i="5"/>
  <c r="H425" i="5"/>
  <c r="Q577" i="5"/>
  <c r="Q425" i="5"/>
  <c r="S577" i="5"/>
  <c r="S425" i="5"/>
  <c r="AC577" i="5"/>
  <c r="AC425" i="5"/>
  <c r="AD517" i="40"/>
  <c r="AD515" i="40" s="1"/>
  <c r="AD611" i="40" s="1"/>
  <c r="AD173" i="40"/>
  <c r="S478" i="1"/>
  <c r="Y478" i="1"/>
  <c r="Z478" i="1"/>
  <c r="D478" i="1"/>
  <c r="P478" i="1"/>
  <c r="C486" i="5"/>
  <c r="C478" i="5" s="1"/>
  <c r="O486" i="5"/>
  <c r="O478" i="5" s="1"/>
  <c r="O122" i="5"/>
  <c r="Y486" i="5"/>
  <c r="Y478" i="5" s="1"/>
  <c r="Y122" i="5"/>
  <c r="Y111" i="5" s="1"/>
  <c r="R486" i="5"/>
  <c r="R478" i="5" s="1"/>
  <c r="R122" i="5"/>
  <c r="R111" i="5" s="1"/>
  <c r="D509" i="40"/>
  <c r="D508" i="40" s="1"/>
  <c r="D610" i="40" s="1"/>
  <c r="D160" i="40"/>
  <c r="L509" i="40"/>
  <c r="L508" i="40" s="1"/>
  <c r="L610" i="40" s="1"/>
  <c r="L160" i="40"/>
  <c r="P509" i="40"/>
  <c r="P508" i="40" s="1"/>
  <c r="P610" i="40" s="1"/>
  <c r="P160" i="40"/>
  <c r="P111" i="40" s="1"/>
  <c r="P4" i="40" s="1"/>
  <c r="O111" i="40"/>
  <c r="O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S111" i="40"/>
  <c r="S4" i="40" s="1"/>
  <c r="P509" i="39"/>
  <c r="P160" i="39"/>
  <c r="P111" i="39" s="1"/>
  <c r="P4" i="39" s="1"/>
  <c r="L509" i="39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Q633" i="2" s="1"/>
  <c r="Q661" i="2" s="1"/>
  <c r="Q104" i="44" s="1"/>
  <c r="Q576" i="2"/>
  <c r="M635" i="2"/>
  <c r="M633" i="2" s="1"/>
  <c r="M661" i="2" s="1"/>
  <c r="M104" i="44" s="1"/>
  <c r="M576" i="2"/>
  <c r="S635" i="2"/>
  <c r="S633" i="2" s="1"/>
  <c r="S661" i="2" s="1"/>
  <c r="S104" i="44" s="1"/>
  <c r="S576" i="2"/>
  <c r="G635" i="2"/>
  <c r="G633" i="2" s="1"/>
  <c r="G661" i="2" s="1"/>
  <c r="G104" i="44" s="1"/>
  <c r="G576" i="2"/>
  <c r="O635" i="2"/>
  <c r="O633" i="2" s="1"/>
  <c r="O661" i="2" s="1"/>
  <c r="O104" i="44" s="1"/>
  <c r="O576" i="2"/>
  <c r="W635" i="2"/>
  <c r="W633" i="2" s="1"/>
  <c r="W661" i="2" s="1"/>
  <c r="W104" i="44" s="1"/>
  <c r="W576" i="2"/>
  <c r="Z635" i="2"/>
  <c r="Z633" i="2" s="1"/>
  <c r="Z661" i="2" s="1"/>
  <c r="Z104" i="44" s="1"/>
  <c r="Z576" i="2"/>
  <c r="AE517" i="40"/>
  <c r="AE515" i="40" s="1"/>
  <c r="AE611" i="40" s="1"/>
  <c r="AE173" i="40"/>
  <c r="I489" i="5"/>
  <c r="I607" i="5" s="1"/>
  <c r="T489" i="5"/>
  <c r="T607" i="5" s="1"/>
  <c r="AA489" i="5"/>
  <c r="AA607" i="5" s="1"/>
  <c r="Q478" i="1"/>
  <c r="AE509" i="39"/>
  <c r="AE160" i="39"/>
  <c r="AA509" i="39"/>
  <c r="AA160" i="39"/>
  <c r="AA111" i="39" s="1"/>
  <c r="AA4" i="39" s="1"/>
  <c r="W509" i="39"/>
  <c r="W160" i="39"/>
  <c r="W111" i="39" s="1"/>
  <c r="W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U8" i="3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T102" i="2"/>
  <c r="T466" i="2" s="1"/>
  <c r="T468" i="2"/>
  <c r="T467" i="2" s="1"/>
  <c r="T603" i="2" s="1"/>
  <c r="L557" i="1"/>
  <c r="L556" i="1" s="1"/>
  <c r="Q8" i="5"/>
  <c r="T35" i="1"/>
  <c r="T31" i="1" s="1"/>
  <c r="C573" i="5"/>
  <c r="C571" i="5" s="1"/>
  <c r="C630" i="5" s="1"/>
  <c r="C415" i="5"/>
  <c r="V415" i="1"/>
  <c r="O573" i="1"/>
  <c r="O571" i="1" s="1"/>
  <c r="O630" i="1" s="1"/>
  <c r="O415" i="1"/>
  <c r="R557" i="5"/>
  <c r="R556" i="5" s="1"/>
  <c r="R298" i="5"/>
  <c r="W562" i="1"/>
  <c r="W627" i="1" s="1"/>
  <c r="N102" i="2"/>
  <c r="N466" i="2" s="1"/>
  <c r="N468" i="2"/>
  <c r="N467" i="2" s="1"/>
  <c r="N603" i="2" s="1"/>
  <c r="S618" i="2"/>
  <c r="U573" i="1"/>
  <c r="U571" i="1" s="1"/>
  <c r="U630" i="1" s="1"/>
  <c r="U415" i="1"/>
  <c r="Q458" i="1"/>
  <c r="E573" i="5"/>
  <c r="E571" i="5" s="1"/>
  <c r="E630" i="5" s="1"/>
  <c r="E415" i="5"/>
  <c r="N557" i="5"/>
  <c r="N556" i="5" s="1"/>
  <c r="N298" i="5"/>
  <c r="I573" i="1"/>
  <c r="I571" i="1" s="1"/>
  <c r="I630" i="1" s="1"/>
  <c r="I415" i="1"/>
  <c r="W464" i="1"/>
  <c r="P464" i="5"/>
  <c r="R216" i="5"/>
  <c r="M102" i="2"/>
  <c r="M466" i="2" s="1"/>
  <c r="M468" i="2"/>
  <c r="M467" i="2" s="1"/>
  <c r="M603" i="2" s="1"/>
  <c r="AE557" i="5"/>
  <c r="AE556" i="5" s="1"/>
  <c r="AE298" i="5"/>
  <c r="D618" i="2"/>
  <c r="V458" i="5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G8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AA69" i="3"/>
  <c r="AA68" i="3" s="1"/>
  <c r="Z464" i="3"/>
  <c r="S102" i="3"/>
  <c r="S466" i="3" s="1"/>
  <c r="S468" i="3"/>
  <c r="S467" i="3" s="1"/>
  <c r="S603" i="3" s="1"/>
  <c r="AA8" i="3"/>
  <c r="S35" i="3"/>
  <c r="W102" i="3"/>
  <c r="W466" i="3" s="1"/>
  <c r="W468" i="3"/>
  <c r="W467" i="3" s="1"/>
  <c r="W603" i="3" s="1"/>
  <c r="AC8" i="3"/>
  <c r="F80" i="3"/>
  <c r="O102" i="3"/>
  <c r="O466" i="3" s="1"/>
  <c r="O468" i="3"/>
  <c r="O467" i="3" s="1"/>
  <c r="O603" i="3" s="1"/>
  <c r="F31" i="3"/>
  <c r="F460" i="3" s="1"/>
  <c r="O35" i="3"/>
  <c r="L69" i="3"/>
  <c r="L68" i="3" s="1"/>
  <c r="F464" i="1"/>
  <c r="W618" i="2"/>
  <c r="AB618" i="2"/>
  <c r="V458" i="1"/>
  <c r="F8" i="1"/>
  <c r="AC526" i="5"/>
  <c r="L35" i="2"/>
  <c r="L31" i="2" s="1"/>
  <c r="T35" i="2"/>
  <c r="T31" i="2" s="1"/>
  <c r="S464" i="1"/>
  <c r="H35" i="2"/>
  <c r="H31" i="2" s="1"/>
  <c r="AA618" i="2"/>
  <c r="U35" i="2"/>
  <c r="U31" i="2" s="1"/>
  <c r="U460" i="2" s="1"/>
  <c r="W35" i="2"/>
  <c r="W31" i="2" s="1"/>
  <c r="V618" i="2"/>
  <c r="N618" i="2"/>
  <c r="AB35" i="2"/>
  <c r="AB31" i="2" s="1"/>
  <c r="D31" i="2"/>
  <c r="D460" i="2" s="1"/>
  <c r="I458" i="2"/>
  <c r="R8" i="2"/>
  <c r="D8" i="2"/>
  <c r="L562" i="1"/>
  <c r="L627" i="1" s="1"/>
  <c r="R35" i="2"/>
  <c r="R31" i="2" s="1"/>
  <c r="R460" i="2" s="1"/>
  <c r="T391" i="1"/>
  <c r="O531" i="5"/>
  <c r="G562" i="5"/>
  <c r="G627" i="5" s="1"/>
  <c r="AC35" i="2"/>
  <c r="AC31" i="2" s="1"/>
  <c r="AC460" i="2" s="1"/>
  <c r="L102" i="2"/>
  <c r="L466" i="2" s="1"/>
  <c r="L468" i="2"/>
  <c r="L467" i="2" s="1"/>
  <c r="L603" i="2" s="1"/>
  <c r="S407" i="2"/>
  <c r="J536" i="5"/>
  <c r="J616" i="5" s="1"/>
  <c r="H573" i="5"/>
  <c r="H571" i="5" s="1"/>
  <c r="H630" i="5" s="1"/>
  <c r="H415" i="5"/>
  <c r="L557" i="5"/>
  <c r="L556" i="5" s="1"/>
  <c r="L298" i="5"/>
  <c r="Z557" i="5"/>
  <c r="Z556" i="5" s="1"/>
  <c r="Z298" i="5"/>
  <c r="X415" i="5"/>
  <c r="F573" i="1"/>
  <c r="F571" i="1" s="1"/>
  <c r="F630" i="1" s="1"/>
  <c r="F415" i="1"/>
  <c r="O536" i="5"/>
  <c r="O616" i="5" s="1"/>
  <c r="G298" i="5"/>
  <c r="X8" i="2"/>
  <c r="S573" i="5"/>
  <c r="S571" i="5" s="1"/>
  <c r="S630" i="5" s="1"/>
  <c r="S415" i="5"/>
  <c r="Q571" i="2"/>
  <c r="Q630" i="2" s="1"/>
  <c r="Y573" i="5"/>
  <c r="Y571" i="5" s="1"/>
  <c r="Y630" i="5" s="1"/>
  <c r="Y415" i="5"/>
  <c r="P8" i="2"/>
  <c r="U557" i="5"/>
  <c r="U556" i="5" s="1"/>
  <c r="U298" i="5"/>
  <c r="C391" i="5"/>
  <c r="L531" i="5"/>
  <c r="H391" i="5"/>
  <c r="Y391" i="1"/>
  <c r="M391" i="5"/>
  <c r="X35" i="2"/>
  <c r="X31" i="2" s="1"/>
  <c r="X460" i="2" s="1"/>
  <c r="S391" i="2"/>
  <c r="Q568" i="2"/>
  <c r="Q629" i="2" s="1"/>
  <c r="R391" i="1"/>
  <c r="K573" i="5"/>
  <c r="K571" i="5" s="1"/>
  <c r="K630" i="5" s="1"/>
  <c r="V557" i="1"/>
  <c r="V556" i="1" s="1"/>
  <c r="V298" i="1"/>
  <c r="W557" i="1"/>
  <c r="W556" i="1" s="1"/>
  <c r="O8" i="2"/>
  <c r="T383" i="2"/>
  <c r="Q399" i="2"/>
  <c r="AC69" i="5"/>
  <c r="AC68" i="5" s="1"/>
  <c r="S464" i="2"/>
  <c r="AC464" i="1"/>
  <c r="V391" i="2"/>
  <c r="U531" i="1"/>
  <c r="E80" i="2"/>
  <c r="E465" i="2" s="1"/>
  <c r="AB69" i="5"/>
  <c r="AB68" i="5" s="1"/>
  <c r="W415" i="2"/>
  <c r="G269" i="1"/>
  <c r="G543" i="1" s="1"/>
  <c r="T557" i="5"/>
  <c r="T556" i="5" s="1"/>
  <c r="X298" i="5"/>
  <c r="O557" i="1"/>
  <c r="O556" i="1" s="1"/>
  <c r="O298" i="1"/>
  <c r="Y298" i="5"/>
  <c r="AC80" i="5"/>
  <c r="AC465" i="5" s="1"/>
  <c r="I458" i="1"/>
  <c r="I399" i="2"/>
  <c r="T69" i="5"/>
  <c r="T68" i="5" s="1"/>
  <c r="W35" i="1"/>
  <c r="W31" i="1" s="1"/>
  <c r="W460" i="1" s="1"/>
  <c r="V301" i="2"/>
  <c r="V300" i="2" s="1"/>
  <c r="J301" i="2"/>
  <c r="J300" i="2" s="1"/>
  <c r="G391" i="2"/>
  <c r="Z464" i="1"/>
  <c r="E102" i="2"/>
  <c r="E466" i="2" s="1"/>
  <c r="E468" i="2"/>
  <c r="E467" i="2" s="1"/>
  <c r="E603" i="2" s="1"/>
  <c r="N464" i="5"/>
  <c r="W80" i="5"/>
  <c r="W465" i="5" s="1"/>
  <c r="AC573" i="1"/>
  <c r="AC571" i="1" s="1"/>
  <c r="AC630" i="1" s="1"/>
  <c r="AC415" i="1"/>
  <c r="W415" i="5"/>
  <c r="Y298" i="1"/>
  <c r="G562" i="1"/>
  <c r="G627" i="1" s="1"/>
  <c r="O391" i="2"/>
  <c r="AD69" i="2"/>
  <c r="AD68" i="2" s="1"/>
  <c r="AA69" i="5"/>
  <c r="AA68" i="5" s="1"/>
  <c r="P557" i="1"/>
  <c r="P556" i="1" s="1"/>
  <c r="P298" i="1"/>
  <c r="Z573" i="5"/>
  <c r="Z571" i="5" s="1"/>
  <c r="Z630" i="5" s="1"/>
  <c r="Z415" i="5"/>
  <c r="Q618" i="2"/>
  <c r="T301" i="2"/>
  <c r="T300" i="2" s="1"/>
  <c r="C391" i="1"/>
  <c r="AD391" i="5"/>
  <c r="U415" i="2"/>
  <c r="Z69" i="5"/>
  <c r="Z68" i="5" s="1"/>
  <c r="O571" i="2"/>
  <c r="O630" i="2" s="1"/>
  <c r="K415" i="2"/>
  <c r="AA399" i="2"/>
  <c r="Y102" i="2"/>
  <c r="Y466" i="2" s="1"/>
  <c r="Y468" i="2"/>
  <c r="Y467" i="2" s="1"/>
  <c r="Y603" i="2" s="1"/>
  <c r="G557" i="1"/>
  <c r="G556" i="1" s="1"/>
  <c r="G298" i="1"/>
  <c r="O383" i="2"/>
  <c r="I69" i="2"/>
  <c r="I68" i="2" s="1"/>
  <c r="AC407" i="2"/>
  <c r="G69" i="2"/>
  <c r="G68" i="2" s="1"/>
  <c r="AC69" i="2"/>
  <c r="AC68" i="2" s="1"/>
  <c r="V407" i="2"/>
  <c r="J407" i="2"/>
  <c r="K559" i="2"/>
  <c r="K626" i="2" s="1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N415" i="5"/>
  <c r="X8" i="1"/>
  <c r="X407" i="2"/>
  <c r="AA35" i="1"/>
  <c r="AA31" i="1" s="1"/>
  <c r="W35" i="5"/>
  <c r="W31" i="5" s="1"/>
  <c r="AB8" i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Z562" i="2"/>
  <c r="Z627" i="2" s="1"/>
  <c r="P562" i="2"/>
  <c r="P627" i="2" s="1"/>
  <c r="AA69" i="2"/>
  <c r="AA68" i="2" s="1"/>
  <c r="C80" i="5"/>
  <c r="C465" i="5" s="1"/>
  <c r="K35" i="1"/>
  <c r="K31" i="1" s="1"/>
  <c r="K460" i="1" s="1"/>
  <c r="Y562" i="2"/>
  <c r="Y627" i="2" s="1"/>
  <c r="X35" i="5"/>
  <c r="X31" i="5" s="1"/>
  <c r="X460" i="5" s="1"/>
  <c r="M559" i="2"/>
  <c r="M626" i="2" s="1"/>
  <c r="AB301" i="2"/>
  <c r="AB300" i="2" s="1"/>
  <c r="AB383" i="2"/>
  <c r="C415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H407" i="2"/>
  <c r="Z407" i="2"/>
  <c r="M407" i="2"/>
  <c r="AB407" i="2"/>
  <c r="P367" i="2"/>
  <c r="P558" i="2" s="1"/>
  <c r="C349" i="2"/>
  <c r="C31" i="3"/>
  <c r="C460" i="3" s="1"/>
  <c r="S69" i="5"/>
  <c r="S68" i="5" s="1"/>
  <c r="O464" i="1"/>
  <c r="X69" i="2"/>
  <c r="X68" i="2" s="1"/>
  <c r="AE69" i="5"/>
  <c r="AE68" i="5" s="1"/>
  <c r="F8" i="5"/>
  <c r="D565" i="2"/>
  <c r="D628" i="2" s="1"/>
  <c r="M399" i="2"/>
  <c r="AB565" i="2"/>
  <c r="AB628" i="2" s="1"/>
  <c r="N565" i="2"/>
  <c r="N628" i="2" s="1"/>
  <c r="C102" i="3"/>
  <c r="C466" i="3" s="1"/>
  <c r="C468" i="3"/>
  <c r="C467" i="3" s="1"/>
  <c r="C603" i="3" s="1"/>
  <c r="C35" i="2"/>
  <c r="C31" i="2" s="1"/>
  <c r="H635" i="1"/>
  <c r="H633" i="1" s="1"/>
  <c r="H661" i="1" s="1"/>
  <c r="H106" i="44" s="1"/>
  <c r="H576" i="1"/>
  <c r="E635" i="1"/>
  <c r="E633" i="1" s="1"/>
  <c r="E661" i="1" s="1"/>
  <c r="E106" i="44" s="1"/>
  <c r="E576" i="1"/>
  <c r="G635" i="1"/>
  <c r="G633" i="1" s="1"/>
  <c r="G661" i="1" s="1"/>
  <c r="G106" i="44" s="1"/>
  <c r="G576" i="1"/>
  <c r="X635" i="1"/>
  <c r="X633" i="1" s="1"/>
  <c r="X661" i="1" s="1"/>
  <c r="X106" i="44" s="1"/>
  <c r="X576" i="1"/>
  <c r="P635" i="1"/>
  <c r="P633" i="1" s="1"/>
  <c r="P661" i="1" s="1"/>
  <c r="P106" i="44" s="1"/>
  <c r="P576" i="1"/>
  <c r="AC635" i="1"/>
  <c r="AC633" i="1" s="1"/>
  <c r="AC661" i="1" s="1"/>
  <c r="AC106" i="44" s="1"/>
  <c r="AC576" i="1"/>
  <c r="L635" i="1"/>
  <c r="L633" i="1" s="1"/>
  <c r="L661" i="1" s="1"/>
  <c r="L106" i="44" s="1"/>
  <c r="L576" i="1"/>
  <c r="F577" i="5"/>
  <c r="F425" i="5"/>
  <c r="G577" i="5"/>
  <c r="G425" i="5"/>
  <c r="X577" i="5"/>
  <c r="X425" i="5"/>
  <c r="AD486" i="5"/>
  <c r="AD478" i="5" s="1"/>
  <c r="AD122" i="5"/>
  <c r="AD111" i="5" s="1"/>
  <c r="S518" i="1"/>
  <c r="S515" i="1" s="1"/>
  <c r="S611" i="1" s="1"/>
  <c r="S173" i="1"/>
  <c r="S111" i="1" s="1"/>
  <c r="C518" i="1"/>
  <c r="C515" i="1" s="1"/>
  <c r="C611" i="1" s="1"/>
  <c r="C173" i="1"/>
  <c r="C111" i="1" s="1"/>
  <c r="Y518" i="1"/>
  <c r="Y515" i="1" s="1"/>
  <c r="Y611" i="1" s="1"/>
  <c r="Z173" i="1"/>
  <c r="Z111" i="1" s="1"/>
  <c r="S486" i="5"/>
  <c r="S478" i="5" s="1"/>
  <c r="S122" i="5"/>
  <c r="S111" i="5" s="1"/>
  <c r="W478" i="1"/>
  <c r="G122" i="5"/>
  <c r="G111" i="5" s="1"/>
  <c r="Z486" i="5"/>
  <c r="Z478" i="5" s="1"/>
  <c r="N173" i="41"/>
  <c r="N111" i="41" s="1"/>
  <c r="N4" i="41" s="1"/>
  <c r="AA517" i="41"/>
  <c r="AA515" i="41" s="1"/>
  <c r="AA611" i="41" s="1"/>
  <c r="AA173" i="41"/>
  <c r="AA111" i="41" s="1"/>
  <c r="AA4" i="41" s="1"/>
  <c r="J517" i="41"/>
  <c r="J515" i="41" s="1"/>
  <c r="J611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X425" i="2"/>
  <c r="Y425" i="2"/>
  <c r="V425" i="2"/>
  <c r="AB425" i="2"/>
  <c r="I425" i="2"/>
  <c r="K425" i="2"/>
  <c r="T425" i="2"/>
  <c r="AD517" i="41"/>
  <c r="AD515" i="41" s="1"/>
  <c r="AD611" i="41" s="1"/>
  <c r="H486" i="5"/>
  <c r="H478" i="5" s="1"/>
  <c r="H122" i="5"/>
  <c r="H111" i="5" s="1"/>
  <c r="W609" i="41"/>
  <c r="H609" i="41"/>
  <c r="D517" i="41"/>
  <c r="D515" i="41" s="1"/>
  <c r="D611" i="41" s="1"/>
  <c r="AC517" i="41"/>
  <c r="AC515" i="41" s="1"/>
  <c r="AC611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I489" i="2"/>
  <c r="I607" i="2" s="1"/>
  <c r="AA635" i="1"/>
  <c r="AA633" i="1" s="1"/>
  <c r="AA661" i="1" s="1"/>
  <c r="AA106" i="44" s="1"/>
  <c r="AA576" i="1"/>
  <c r="S635" i="1"/>
  <c r="S633" i="1" s="1"/>
  <c r="S661" i="1" s="1"/>
  <c r="S106" i="44" s="1"/>
  <c r="S576" i="1"/>
  <c r="R635" i="1"/>
  <c r="R633" i="1" s="1"/>
  <c r="R661" i="1" s="1"/>
  <c r="R106" i="44" s="1"/>
  <c r="R576" i="1"/>
  <c r="J635" i="1"/>
  <c r="J633" i="1" s="1"/>
  <c r="J661" i="1" s="1"/>
  <c r="J106" i="44" s="1"/>
  <c r="J576" i="1"/>
  <c r="I635" i="1"/>
  <c r="I633" i="1" s="1"/>
  <c r="I661" i="1" s="1"/>
  <c r="I106" i="44" s="1"/>
  <c r="I576" i="1"/>
  <c r="N635" i="1"/>
  <c r="N633" i="1" s="1"/>
  <c r="N661" i="1" s="1"/>
  <c r="N106" i="44" s="1"/>
  <c r="N576" i="1"/>
  <c r="AB635" i="1"/>
  <c r="AB633" i="1" s="1"/>
  <c r="AB661" i="1" s="1"/>
  <c r="AB106" i="44" s="1"/>
  <c r="AB576" i="1"/>
  <c r="C577" i="5"/>
  <c r="C425" i="5"/>
  <c r="E577" i="5"/>
  <c r="E425" i="5"/>
  <c r="M577" i="5"/>
  <c r="M425" i="5"/>
  <c r="O577" i="5"/>
  <c r="O425" i="5"/>
  <c r="U577" i="5"/>
  <c r="U425" i="5"/>
  <c r="AA577" i="5"/>
  <c r="AA425" i="5"/>
  <c r="AD577" i="5"/>
  <c r="AD425" i="5"/>
  <c r="AD509" i="40"/>
  <c r="AD508" i="40" s="1"/>
  <c r="AD610" i="40" s="1"/>
  <c r="AD160" i="40"/>
  <c r="X478" i="1"/>
  <c r="H478" i="1"/>
  <c r="E478" i="1"/>
  <c r="I478" i="1"/>
  <c r="Q489" i="5"/>
  <c r="Q607" i="5" s="1"/>
  <c r="N489" i="5"/>
  <c r="N607" i="5" s="1"/>
  <c r="W489" i="5"/>
  <c r="W607" i="5" s="1"/>
  <c r="T518" i="1"/>
  <c r="T515" i="1" s="1"/>
  <c r="T611" i="1" s="1"/>
  <c r="T173" i="1"/>
  <c r="AA478" i="1"/>
  <c r="L173" i="1"/>
  <c r="S517" i="41"/>
  <c r="S515" i="41" s="1"/>
  <c r="S611" i="41" s="1"/>
  <c r="S173" i="41"/>
  <c r="S111" i="41" s="1"/>
  <c r="S4" i="41" s="1"/>
  <c r="G502" i="41"/>
  <c r="F173" i="41"/>
  <c r="F111" i="41" s="1"/>
  <c r="F4" i="41" s="1"/>
  <c r="P502" i="41"/>
  <c r="V502" i="41"/>
  <c r="X517" i="41"/>
  <c r="X515" i="41" s="1"/>
  <c r="X611" i="41" s="1"/>
  <c r="Y607" i="40"/>
  <c r="Y471" i="40"/>
  <c r="Y455" i="40" s="1"/>
  <c r="F607" i="40"/>
  <c r="F471" i="40"/>
  <c r="F455" i="40" s="1"/>
  <c r="O607" i="40"/>
  <c r="O471" i="40"/>
  <c r="O455" i="40" s="1"/>
  <c r="O453" i="40" s="1"/>
  <c r="AC607" i="40"/>
  <c r="AC471" i="40"/>
  <c r="AC455" i="40" s="1"/>
  <c r="AC453" i="40" s="1"/>
  <c r="N607" i="40"/>
  <c r="N471" i="40"/>
  <c r="N455" i="40" s="1"/>
  <c r="M607" i="40"/>
  <c r="M471" i="40"/>
  <c r="M455" i="40" s="1"/>
  <c r="S607" i="40"/>
  <c r="S471" i="40"/>
  <c r="S455" i="40" s="1"/>
  <c r="S453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C425" i="2"/>
  <c r="U425" i="2"/>
  <c r="L425" i="2"/>
  <c r="E425" i="2"/>
  <c r="AA425" i="2"/>
  <c r="AD425" i="2"/>
  <c r="AC425" i="2"/>
  <c r="Q425" i="1"/>
  <c r="Z425" i="1"/>
  <c r="AE425" i="1"/>
  <c r="F425" i="1"/>
  <c r="AD425" i="1"/>
  <c r="V425" i="1"/>
  <c r="K425" i="1"/>
  <c r="AE509" i="40"/>
  <c r="AE508" i="40" s="1"/>
  <c r="AE610" i="40" s="1"/>
  <c r="AE160" i="40"/>
  <c r="I486" i="5"/>
  <c r="I478" i="5" s="1"/>
  <c r="I122" i="5"/>
  <c r="I111" i="5" s="1"/>
  <c r="T486" i="5"/>
  <c r="T478" i="5" s="1"/>
  <c r="T122" i="5"/>
  <c r="T111" i="5" s="1"/>
  <c r="AA486" i="5"/>
  <c r="AA478" i="5" s="1"/>
  <c r="AA122" i="5"/>
  <c r="AA111" i="5" s="1"/>
  <c r="J489" i="5"/>
  <c r="J607" i="5" s="1"/>
  <c r="V489" i="5"/>
  <c r="V607" i="5" s="1"/>
  <c r="P489" i="5"/>
  <c r="P607" i="5" s="1"/>
  <c r="AB489" i="5"/>
  <c r="AB607" i="5" s="1"/>
  <c r="AB502" i="41"/>
  <c r="U502" i="41"/>
  <c r="R173" i="41"/>
  <c r="R111" i="41" s="1"/>
  <c r="R4" i="41" s="1"/>
  <c r="M517" i="41"/>
  <c r="M515" i="41" s="1"/>
  <c r="M611" i="41" s="1"/>
  <c r="M173" i="41"/>
  <c r="M111" i="41" s="1"/>
  <c r="M4" i="41" s="1"/>
  <c r="Z517" i="41"/>
  <c r="Z515" i="41" s="1"/>
  <c r="Z611" i="41" s="1"/>
  <c r="Z173" i="41"/>
  <c r="Z111" i="41" s="1"/>
  <c r="Z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AA269" i="1" l="1"/>
  <c r="AA543" i="1" s="1"/>
  <c r="I301" i="2"/>
  <c r="I300" i="2" s="1"/>
  <c r="K562" i="1"/>
  <c r="K627" i="1" s="1"/>
  <c r="L561" i="2"/>
  <c r="O573" i="5"/>
  <c r="O571" i="5" s="1"/>
  <c r="O630" i="5" s="1"/>
  <c r="AE415" i="2"/>
  <c r="K367" i="2"/>
  <c r="K558" i="2" s="1"/>
  <c r="P111" i="1"/>
  <c r="K21" i="68"/>
  <c r="X562" i="5"/>
  <c r="X627" i="5" s="1"/>
  <c r="Y374" i="3"/>
  <c r="K434" i="3"/>
  <c r="G19" i="67"/>
  <c r="G18" i="67" s="1"/>
  <c r="G59" i="67" s="1"/>
  <c r="S489" i="5"/>
  <c r="S607" i="5" s="1"/>
  <c r="K15" i="66"/>
  <c r="V95" i="67"/>
  <c r="T67" i="1"/>
  <c r="Q524" i="2"/>
  <c r="D95" i="67"/>
  <c r="R28" i="66"/>
  <c r="S28" i="66" s="1"/>
  <c r="AB67" i="1"/>
  <c r="G95" i="67"/>
  <c r="Z111" i="2"/>
  <c r="E67" i="1"/>
  <c r="D374" i="3"/>
  <c r="K391" i="1"/>
  <c r="AB573" i="1"/>
  <c r="AB571" i="1" s="1"/>
  <c r="AB630" i="1" s="1"/>
  <c r="AA557" i="5"/>
  <c r="AA556" i="5" s="1"/>
  <c r="L391" i="1"/>
  <c r="D562" i="5"/>
  <c r="D627" i="5" s="1"/>
  <c r="S300" i="2"/>
  <c r="J562" i="1"/>
  <c r="J627" i="1" s="1"/>
  <c r="Y67" i="1"/>
  <c r="H301" i="2"/>
  <c r="H300" i="2" s="1"/>
  <c r="I545" i="1"/>
  <c r="I619" i="1" s="1"/>
  <c r="E301" i="2"/>
  <c r="AC549" i="2"/>
  <c r="AC620" i="2" s="1"/>
  <c r="R415" i="2"/>
  <c r="W549" i="2"/>
  <c r="W620" i="2" s="1"/>
  <c r="Q301" i="2"/>
  <c r="Q300" i="2" s="1"/>
  <c r="AD426" i="3"/>
  <c r="AD577" i="3" s="1"/>
  <c r="Q298" i="1"/>
  <c r="Y216" i="1"/>
  <c r="N391" i="5"/>
  <c r="AA300" i="2"/>
  <c r="R407" i="2"/>
  <c r="P391" i="1"/>
  <c r="X391" i="1"/>
  <c r="R391" i="5"/>
  <c r="R297" i="5" s="1"/>
  <c r="AD530" i="1"/>
  <c r="D152" i="71"/>
  <c r="D77" i="70" s="1"/>
  <c r="C77" i="70"/>
  <c r="AE532" i="3"/>
  <c r="C145" i="71"/>
  <c r="C35" i="70"/>
  <c r="D190" i="71"/>
  <c r="D35" i="70" s="1"/>
  <c r="D143" i="71"/>
  <c r="D181" i="70" s="1"/>
  <c r="C181" i="70"/>
  <c r="D216" i="71"/>
  <c r="D231" i="70" s="1"/>
  <c r="C231" i="70"/>
  <c r="D149" i="71"/>
  <c r="D61" i="70" s="1"/>
  <c r="C61" i="70"/>
  <c r="D141" i="71"/>
  <c r="D73" i="70" s="1"/>
  <c r="C73" i="70"/>
  <c r="C25" i="70"/>
  <c r="D219" i="71"/>
  <c r="D25" i="70" s="1"/>
  <c r="D138" i="71"/>
  <c r="D40" i="70" s="1"/>
  <c r="C40" i="70"/>
  <c r="D153" i="71"/>
  <c r="D86" i="70" s="1"/>
  <c r="C86" i="70"/>
  <c r="C67" i="70"/>
  <c r="D150" i="71"/>
  <c r="D67" i="70" s="1"/>
  <c r="D223" i="71"/>
  <c r="D237" i="70" s="1"/>
  <c r="C237" i="70"/>
  <c r="D218" i="71"/>
  <c r="D233" i="70" s="1"/>
  <c r="C233" i="70"/>
  <c r="C225" i="70"/>
  <c r="D209" i="71"/>
  <c r="D225" i="70" s="1"/>
  <c r="C180" i="70"/>
  <c r="D140" i="71"/>
  <c r="D180" i="70" s="1"/>
  <c r="AE569" i="3"/>
  <c r="C232" i="71"/>
  <c r="D148" i="71"/>
  <c r="D64" i="70" s="1"/>
  <c r="C64" i="70"/>
  <c r="AC545" i="1"/>
  <c r="AC619" i="1" s="1"/>
  <c r="D170" i="71"/>
  <c r="D31" i="70" s="1"/>
  <c r="C31" i="70"/>
  <c r="D160" i="71"/>
  <c r="D188" i="70" s="1"/>
  <c r="C188" i="70"/>
  <c r="M562" i="1"/>
  <c r="M627" i="1" s="1"/>
  <c r="AA536" i="5"/>
  <c r="AA616" i="5" s="1"/>
  <c r="T367" i="2"/>
  <c r="T558" i="2" s="1"/>
  <c r="D159" i="71"/>
  <c r="D187" i="70" s="1"/>
  <c r="C187" i="70"/>
  <c r="D183" i="71"/>
  <c r="D203" i="70" s="1"/>
  <c r="C203" i="70"/>
  <c r="D176" i="71"/>
  <c r="D70" i="70" s="1"/>
  <c r="C70" i="70"/>
  <c r="D179" i="71"/>
  <c r="D42" i="70" s="1"/>
  <c r="C42" i="70"/>
  <c r="C185" i="70"/>
  <c r="D156" i="71"/>
  <c r="D185" i="70" s="1"/>
  <c r="C33" i="70"/>
  <c r="D113" i="71"/>
  <c r="D33" i="70" s="1"/>
  <c r="C199" i="70"/>
  <c r="D178" i="71"/>
  <c r="D199" i="70" s="1"/>
  <c r="AE480" i="3"/>
  <c r="C78" i="71"/>
  <c r="D85" i="71"/>
  <c r="D148" i="70" s="1"/>
  <c r="C148" i="70"/>
  <c r="D121" i="71"/>
  <c r="D29" i="70" s="1"/>
  <c r="C29" i="70"/>
  <c r="AE512" i="3"/>
  <c r="C117" i="71"/>
  <c r="C71" i="70"/>
  <c r="D157" i="71"/>
  <c r="D71" i="70" s="1"/>
  <c r="C26" i="70"/>
  <c r="D166" i="71"/>
  <c r="D26" i="70" s="1"/>
  <c r="D111" i="71"/>
  <c r="D20" i="70" s="1"/>
  <c r="C20" i="70"/>
  <c r="C34" i="70"/>
  <c r="D242" i="71"/>
  <c r="D34" i="70" s="1"/>
  <c r="D112" i="71"/>
  <c r="D43" i="70" s="1"/>
  <c r="C43" i="70"/>
  <c r="AE491" i="3"/>
  <c r="C94" i="71"/>
  <c r="D213" i="71"/>
  <c r="D229" i="70" s="1"/>
  <c r="C229" i="70"/>
  <c r="AE566" i="3"/>
  <c r="C230" i="71"/>
  <c r="D147" i="71"/>
  <c r="D182" i="70" s="1"/>
  <c r="C182" i="70"/>
  <c r="C234" i="70"/>
  <c r="D220" i="71"/>
  <c r="D234" i="70" s="1"/>
  <c r="C230" i="70"/>
  <c r="D215" i="71"/>
  <c r="D230" i="70" s="1"/>
  <c r="C72" i="70"/>
  <c r="D151" i="71"/>
  <c r="D72" i="70" s="1"/>
  <c r="C232" i="70"/>
  <c r="D217" i="71"/>
  <c r="D232" i="70" s="1"/>
  <c r="D154" i="71"/>
  <c r="D183" i="70" s="1"/>
  <c r="C183" i="70"/>
  <c r="D212" i="71"/>
  <c r="D228" i="70" s="1"/>
  <c r="C228" i="70"/>
  <c r="D182" i="71"/>
  <c r="D202" i="70" s="1"/>
  <c r="C202" i="70"/>
  <c r="C198" i="70"/>
  <c r="D177" i="71"/>
  <c r="D198" i="70" s="1"/>
  <c r="D174" i="71"/>
  <c r="D197" i="70" s="1"/>
  <c r="C197" i="70"/>
  <c r="C193" i="70"/>
  <c r="D168" i="71"/>
  <c r="D193" i="70" s="1"/>
  <c r="D171" i="71"/>
  <c r="D39" i="70" s="1"/>
  <c r="C39" i="70"/>
  <c r="C189" i="70"/>
  <c r="D161" i="71"/>
  <c r="D189" i="70" s="1"/>
  <c r="D158" i="71"/>
  <c r="D186" i="70" s="1"/>
  <c r="C186" i="70"/>
  <c r="C84" i="70"/>
  <c r="D239" i="71"/>
  <c r="D84" i="70" s="1"/>
  <c r="D122" i="71"/>
  <c r="D58" i="70" s="1"/>
  <c r="C58" i="70"/>
  <c r="AE510" i="3"/>
  <c r="C115" i="71"/>
  <c r="D181" i="71"/>
  <c r="D201" i="70" s="1"/>
  <c r="C201" i="70"/>
  <c r="C83" i="70"/>
  <c r="D240" i="71"/>
  <c r="D83" i="70" s="1"/>
  <c r="C204" i="70"/>
  <c r="D184" i="71"/>
  <c r="D204" i="70" s="1"/>
  <c r="C156" i="70"/>
  <c r="D93" i="71"/>
  <c r="D156" i="70" s="1"/>
  <c r="D109" i="71"/>
  <c r="D27" i="70" s="1"/>
  <c r="C27" i="70"/>
  <c r="C37" i="70"/>
  <c r="D137" i="71"/>
  <c r="D37" i="70" s="1"/>
  <c r="D185" i="71"/>
  <c r="D205" i="70" s="1"/>
  <c r="C205" i="70"/>
  <c r="C190" i="70"/>
  <c r="D163" i="71"/>
  <c r="D190" i="70" s="1"/>
  <c r="D186" i="71"/>
  <c r="D206" i="70" s="1"/>
  <c r="C206" i="70"/>
  <c r="D180" i="71"/>
  <c r="D200" i="70" s="1"/>
  <c r="C200" i="70"/>
  <c r="D169" i="71"/>
  <c r="D194" i="70" s="1"/>
  <c r="C194" i="70"/>
  <c r="D173" i="71"/>
  <c r="D196" i="70" s="1"/>
  <c r="C196" i="70"/>
  <c r="AE511" i="3"/>
  <c r="C116" i="71"/>
  <c r="C41" i="70"/>
  <c r="D175" i="71"/>
  <c r="D41" i="70" s="1"/>
  <c r="AE513" i="3"/>
  <c r="C118" i="71"/>
  <c r="D241" i="71"/>
  <c r="D53" i="70" s="1"/>
  <c r="C53" i="70"/>
  <c r="D126" i="71"/>
  <c r="D76" i="70" s="1"/>
  <c r="C76" i="70"/>
  <c r="D139" i="71"/>
  <c r="D49" i="70" s="1"/>
  <c r="C49" i="70"/>
  <c r="D210" i="71"/>
  <c r="D226" i="70" s="1"/>
  <c r="C226" i="70"/>
  <c r="D211" i="71"/>
  <c r="D227" i="70" s="1"/>
  <c r="C227" i="70"/>
  <c r="AE563" i="3"/>
  <c r="C228" i="71"/>
  <c r="AE560" i="3"/>
  <c r="C226" i="71"/>
  <c r="C239" i="70"/>
  <c r="D225" i="71"/>
  <c r="D239" i="70" s="1"/>
  <c r="D208" i="71"/>
  <c r="D224" i="70" s="1"/>
  <c r="C224" i="70"/>
  <c r="C179" i="70"/>
  <c r="D136" i="71"/>
  <c r="D179" i="70" s="1"/>
  <c r="H536" i="5"/>
  <c r="H616" i="5" s="1"/>
  <c r="AE527" i="3"/>
  <c r="C134" i="71"/>
  <c r="AE574" i="3"/>
  <c r="AE631" i="3" s="1"/>
  <c r="C236" i="71"/>
  <c r="AE572" i="3"/>
  <c r="C234" i="71"/>
  <c r="D224" i="71"/>
  <c r="D238" i="70" s="1"/>
  <c r="C238" i="70"/>
  <c r="C85" i="70"/>
  <c r="D142" i="71"/>
  <c r="D85" i="70" s="1"/>
  <c r="D221" i="71"/>
  <c r="D235" i="70" s="1"/>
  <c r="C235" i="70"/>
  <c r="D222" i="71"/>
  <c r="D236" i="70" s="1"/>
  <c r="C236" i="70"/>
  <c r="D155" i="71"/>
  <c r="D184" i="70" s="1"/>
  <c r="C184" i="70"/>
  <c r="D164" i="71"/>
  <c r="D191" i="70" s="1"/>
  <c r="C191" i="70"/>
  <c r="C195" i="70"/>
  <c r="D172" i="71"/>
  <c r="D195" i="70" s="1"/>
  <c r="C62" i="70"/>
  <c r="D167" i="71"/>
  <c r="D62" i="70" s="1"/>
  <c r="D84" i="71"/>
  <c r="D147" i="70" s="1"/>
  <c r="C147" i="70"/>
  <c r="D243" i="71"/>
  <c r="D32" i="70" s="1"/>
  <c r="C32" i="70"/>
  <c r="C45" i="70"/>
  <c r="D110" i="71"/>
  <c r="D45" i="70" s="1"/>
  <c r="C69" i="70"/>
  <c r="D162" i="71"/>
  <c r="D69" i="70" s="1"/>
  <c r="D114" i="71"/>
  <c r="D24" i="70" s="1"/>
  <c r="C24" i="70"/>
  <c r="D120" i="71"/>
  <c r="D38" i="70" s="1"/>
  <c r="C38" i="70"/>
  <c r="AE514" i="3"/>
  <c r="C119" i="71"/>
  <c r="D3" i="70"/>
  <c r="AB298" i="5"/>
  <c r="O216" i="5"/>
  <c r="S557" i="5"/>
  <c r="S556" i="5" s="1"/>
  <c r="AE399" i="2"/>
  <c r="Z67" i="2"/>
  <c r="K298" i="1"/>
  <c r="AD216" i="5"/>
  <c r="Z216" i="5"/>
  <c r="I216" i="1"/>
  <c r="H562" i="1"/>
  <c r="H627" i="1" s="1"/>
  <c r="AE391" i="1"/>
  <c r="Y407" i="2"/>
  <c r="S7" i="5"/>
  <c r="G383" i="2"/>
  <c r="V364" i="3"/>
  <c r="L269" i="1"/>
  <c r="L543" i="1" s="1"/>
  <c r="AB391" i="1"/>
  <c r="AB297" i="1" s="1"/>
  <c r="AE562" i="2"/>
  <c r="AE627" i="2" s="1"/>
  <c r="R562" i="2"/>
  <c r="R627" i="2" s="1"/>
  <c r="S67" i="1"/>
  <c r="X67" i="5"/>
  <c r="AC216" i="5"/>
  <c r="O562" i="5"/>
  <c r="O627" i="5" s="1"/>
  <c r="AE374" i="3"/>
  <c r="G300" i="2"/>
  <c r="G385" i="3"/>
  <c r="D279" i="3"/>
  <c r="O67" i="1"/>
  <c r="AA391" i="1"/>
  <c r="N67" i="1"/>
  <c r="L568" i="2"/>
  <c r="L629" i="2" s="1"/>
  <c r="S549" i="2"/>
  <c r="S620" i="2" s="1"/>
  <c r="M562" i="5"/>
  <c r="M627" i="5" s="1"/>
  <c r="M4" i="65"/>
  <c r="AE111" i="40"/>
  <c r="AE4" i="40" s="1"/>
  <c r="I31" i="66"/>
  <c r="I29" i="66" s="1"/>
  <c r="I5" i="66" s="1"/>
  <c r="I2" i="66" s="1"/>
  <c r="J7" i="65"/>
  <c r="E7" i="65"/>
  <c r="AE549" i="2"/>
  <c r="AC111" i="39"/>
  <c r="AC4" i="39" s="1"/>
  <c r="R111" i="39"/>
  <c r="R4" i="39" s="1"/>
  <c r="AD111" i="41"/>
  <c r="AD4" i="41" s="1"/>
  <c r="AC173" i="41"/>
  <c r="AC111" i="41" s="1"/>
  <c r="AC4" i="41" s="1"/>
  <c r="L111" i="39"/>
  <c r="L4" i="39" s="1"/>
  <c r="Z463" i="2"/>
  <c r="Z602" i="2" s="1"/>
  <c r="J463" i="2"/>
  <c r="J602" i="2" s="1"/>
  <c r="R478" i="3"/>
  <c r="R606" i="3" s="1"/>
  <c r="T478" i="1"/>
  <c r="T606" i="1" s="1"/>
  <c r="V478" i="1"/>
  <c r="F525" i="5"/>
  <c r="N111" i="39"/>
  <c r="N4" i="39" s="1"/>
  <c r="C111" i="39"/>
  <c r="C4" i="39" s="1"/>
  <c r="D111" i="39"/>
  <c r="D4" i="39" s="1"/>
  <c r="X173" i="41"/>
  <c r="X111" i="41" s="1"/>
  <c r="X4" i="41" s="1"/>
  <c r="D173" i="41"/>
  <c r="D111" i="41" s="1"/>
  <c r="D4" i="41" s="1"/>
  <c r="U478" i="1"/>
  <c r="AA562" i="1"/>
  <c r="AA627" i="1" s="1"/>
  <c r="M260" i="3"/>
  <c r="Z391" i="2"/>
  <c r="T111" i="2"/>
  <c r="AA415" i="1"/>
  <c r="L301" i="2"/>
  <c r="R571" i="2"/>
  <c r="R630" i="2" s="1"/>
  <c r="G525" i="5"/>
  <c r="D202" i="3"/>
  <c r="D528" i="3" s="1"/>
  <c r="U549" i="2"/>
  <c r="AB536" i="5"/>
  <c r="AB616" i="5" s="1"/>
  <c r="AE571" i="2"/>
  <c r="AE630" i="2" s="1"/>
  <c r="P545" i="5"/>
  <c r="P619" i="5" s="1"/>
  <c r="AD562" i="2"/>
  <c r="AD627" i="2" s="1"/>
  <c r="T549" i="2"/>
  <c r="T620" i="2" s="1"/>
  <c r="R545" i="1"/>
  <c r="R619" i="1" s="1"/>
  <c r="T545" i="5"/>
  <c r="T619" i="5" s="1"/>
  <c r="C192" i="5"/>
  <c r="AD545" i="1"/>
  <c r="AD619" i="1" s="1"/>
  <c r="AE562" i="5"/>
  <c r="AE627" i="5" s="1"/>
  <c r="O530" i="1"/>
  <c r="S349" i="2"/>
  <c r="O568" i="2"/>
  <c r="O629" i="2" s="1"/>
  <c r="V18" i="69"/>
  <c r="V58" i="69" s="1"/>
  <c r="U297" i="5"/>
  <c r="S463" i="1"/>
  <c r="S602" i="1" s="1"/>
  <c r="N463" i="1"/>
  <c r="N602" i="1" s="1"/>
  <c r="AE368" i="3"/>
  <c r="P279" i="3"/>
  <c r="Q279" i="3"/>
  <c r="L349" i="2"/>
  <c r="AE568" i="2"/>
  <c r="AE629" i="2" s="1"/>
  <c r="AC272" i="3"/>
  <c r="Z463" i="1"/>
  <c r="Z602" i="1" s="1"/>
  <c r="W463" i="1"/>
  <c r="W602" i="1" s="1"/>
  <c r="Y7" i="1"/>
  <c r="N111" i="2"/>
  <c r="AE415" i="1"/>
  <c r="K192" i="5"/>
  <c r="Q613" i="2"/>
  <c r="Q659" i="2" s="1"/>
  <c r="Q64" i="44" s="1"/>
  <c r="O407" i="2"/>
  <c r="O530" i="5"/>
  <c r="O615" i="5" s="1"/>
  <c r="V67" i="2"/>
  <c r="Y457" i="1"/>
  <c r="U257" i="1"/>
  <c r="I525" i="5"/>
  <c r="S111" i="2"/>
  <c r="V530" i="5"/>
  <c r="V615" i="5" s="1"/>
  <c r="V463" i="5"/>
  <c r="V602" i="5" s="1"/>
  <c r="T562" i="5"/>
  <c r="T627" i="5" s="1"/>
  <c r="O226" i="3"/>
  <c r="O533" i="3" s="1"/>
  <c r="AA545" i="1"/>
  <c r="AA619" i="1" s="1"/>
  <c r="V545" i="1"/>
  <c r="V619" i="1" s="1"/>
  <c r="V565" i="2"/>
  <c r="V628" i="2" s="1"/>
  <c r="J565" i="2"/>
  <c r="J628" i="2" s="1"/>
  <c r="S565" i="2"/>
  <c r="S628" i="2" s="1"/>
  <c r="Z213" i="3"/>
  <c r="F545" i="1"/>
  <c r="F619" i="1" s="1"/>
  <c r="Q364" i="3"/>
  <c r="Y260" i="3"/>
  <c r="Q355" i="3"/>
  <c r="D18" i="67"/>
  <c r="D59" i="67" s="1"/>
  <c r="D18" i="69"/>
  <c r="D58" i="69" s="1"/>
  <c r="H604" i="41"/>
  <c r="O463" i="1"/>
  <c r="O602" i="1" s="1"/>
  <c r="Z67" i="1"/>
  <c r="AC67" i="1"/>
  <c r="W67" i="1"/>
  <c r="D557" i="1"/>
  <c r="D556" i="1" s="1"/>
  <c r="O524" i="2"/>
  <c r="I383" i="2"/>
  <c r="Z415" i="1"/>
  <c r="L463" i="1"/>
  <c r="L602" i="1" s="1"/>
  <c r="AC298" i="1"/>
  <c r="G67" i="1"/>
  <c r="U67" i="1"/>
  <c r="N298" i="1"/>
  <c r="N297" i="1" s="1"/>
  <c r="I67" i="1"/>
  <c r="X391" i="5"/>
  <c r="C216" i="1"/>
  <c r="R297" i="65"/>
  <c r="AE301" i="2"/>
  <c r="AE300" i="2" s="1"/>
  <c r="X269" i="1"/>
  <c r="X543" i="1" s="1"/>
  <c r="E269" i="1"/>
  <c r="E543" i="1" s="1"/>
  <c r="Z562" i="1"/>
  <c r="Z627" i="1" s="1"/>
  <c r="K202" i="3"/>
  <c r="K528" i="3" s="1"/>
  <c r="E230" i="3"/>
  <c r="E534" i="3" s="1"/>
  <c r="Q559" i="2"/>
  <c r="Q626" i="2" s="1"/>
  <c r="O237" i="3"/>
  <c r="M272" i="3"/>
  <c r="Y355" i="3"/>
  <c r="P409" i="3"/>
  <c r="P407" i="3" s="1"/>
  <c r="X377" i="3"/>
  <c r="K377" i="3"/>
  <c r="AA407" i="2"/>
  <c r="S213" i="3"/>
  <c r="O269" i="1"/>
  <c r="O543" i="1" s="1"/>
  <c r="H269" i="1"/>
  <c r="H543" i="1" s="1"/>
  <c r="O434" i="3"/>
  <c r="S174" i="3"/>
  <c r="S516" i="3" s="1"/>
  <c r="AC111" i="1"/>
  <c r="K15" i="68"/>
  <c r="AC463" i="1"/>
  <c r="AC602" i="1" s="1"/>
  <c r="V216" i="5"/>
  <c r="E549" i="2"/>
  <c r="E620" i="2" s="1"/>
  <c r="L549" i="2"/>
  <c r="L620" i="2" s="1"/>
  <c r="R559" i="2"/>
  <c r="R626" i="2" s="1"/>
  <c r="AB549" i="2"/>
  <c r="AB620" i="2" s="1"/>
  <c r="G237" i="3"/>
  <c r="Y545" i="5"/>
  <c r="Y619" i="5" s="1"/>
  <c r="J549" i="2"/>
  <c r="J620" i="2" s="1"/>
  <c r="I269" i="1"/>
  <c r="I543" i="1" s="1"/>
  <c r="F272" i="3"/>
  <c r="F270" i="3" s="1"/>
  <c r="AA237" i="3"/>
  <c r="AA359" i="3"/>
  <c r="AA358" i="3" s="1"/>
  <c r="O301" i="2"/>
  <c r="D559" i="2"/>
  <c r="D626" i="2" s="1"/>
  <c r="M371" i="3"/>
  <c r="U380" i="3"/>
  <c r="AA371" i="3"/>
  <c r="AA568" i="2"/>
  <c r="AA629" i="2" s="1"/>
  <c r="V508" i="39"/>
  <c r="O426" i="3"/>
  <c r="AE269" i="1"/>
  <c r="AE543" i="1" s="1"/>
  <c r="G18" i="69"/>
  <c r="G58" i="69" s="1"/>
  <c r="AE111" i="39"/>
  <c r="AE4" i="39" s="1"/>
  <c r="H31" i="66"/>
  <c r="H29" i="66" s="1"/>
  <c r="H5" i="66" s="1"/>
  <c r="AE111" i="5"/>
  <c r="F30" i="66"/>
  <c r="F29" i="66" s="1"/>
  <c r="AC16" i="69"/>
  <c r="AC16" i="67"/>
  <c r="H465" i="3"/>
  <c r="I17" i="69"/>
  <c r="I17" i="67"/>
  <c r="AA465" i="3"/>
  <c r="AB17" i="69"/>
  <c r="AB17" i="67"/>
  <c r="AC31" i="3"/>
  <c r="AC460" i="3" s="1"/>
  <c r="AD19" i="69"/>
  <c r="AD18" i="69" s="1"/>
  <c r="AD58" i="69" s="1"/>
  <c r="AD19" i="67"/>
  <c r="AD95" i="67" s="1"/>
  <c r="N67" i="5"/>
  <c r="F383" i="2"/>
  <c r="O31" i="3"/>
  <c r="O460" i="3" s="1"/>
  <c r="P19" i="69"/>
  <c r="P18" i="69" s="1"/>
  <c r="P58" i="69" s="1"/>
  <c r="P19" i="67"/>
  <c r="F465" i="3"/>
  <c r="G17" i="69"/>
  <c r="G17" i="67"/>
  <c r="S31" i="3"/>
  <c r="S460" i="3" s="1"/>
  <c r="T19" i="69"/>
  <c r="T18" i="69" s="1"/>
  <c r="T58" i="69" s="1"/>
  <c r="T19" i="67"/>
  <c r="Q31" i="3"/>
  <c r="Q460" i="3" s="1"/>
  <c r="R19" i="69"/>
  <c r="R18" i="69" s="1"/>
  <c r="R58" i="69" s="1"/>
  <c r="R19" i="67"/>
  <c r="R95" i="67" s="1"/>
  <c r="H12" i="69"/>
  <c r="H11" i="69" s="1"/>
  <c r="H12" i="67"/>
  <c r="H11" i="67" s="1"/>
  <c r="H92" i="67" s="1"/>
  <c r="D31" i="3"/>
  <c r="E19" i="69"/>
  <c r="E18" i="69" s="1"/>
  <c r="E58" i="69" s="1"/>
  <c r="E19" i="67"/>
  <c r="V465" i="3"/>
  <c r="W17" i="69"/>
  <c r="W17" i="67"/>
  <c r="D12" i="69"/>
  <c r="D11" i="69" s="1"/>
  <c r="D12" i="67"/>
  <c r="D11" i="67" s="1"/>
  <c r="D92" i="67" s="1"/>
  <c r="AE31" i="5"/>
  <c r="F19" i="68"/>
  <c r="F18" i="68" s="1"/>
  <c r="F19" i="66"/>
  <c r="AE31" i="1"/>
  <c r="AE460" i="1" s="1"/>
  <c r="G19" i="68"/>
  <c r="G18" i="68" s="1"/>
  <c r="G19" i="66"/>
  <c r="G18" i="66" s="1"/>
  <c r="J67" i="1"/>
  <c r="AC465" i="3"/>
  <c r="AD17" i="69"/>
  <c r="AD17" i="67"/>
  <c r="J12" i="69"/>
  <c r="J11" i="69" s="1"/>
  <c r="J12" i="67"/>
  <c r="J11" i="67" s="1"/>
  <c r="J92" i="67" s="1"/>
  <c r="X465" i="3"/>
  <c r="Y17" i="69"/>
  <c r="Y17" i="67"/>
  <c r="R463" i="1"/>
  <c r="R602" i="1" s="1"/>
  <c r="V67" i="1"/>
  <c r="P12" i="69"/>
  <c r="P11" i="69" s="1"/>
  <c r="P12" i="67"/>
  <c r="P11" i="67" s="1"/>
  <c r="P92" i="67" s="1"/>
  <c r="Q16" i="69"/>
  <c r="Q16" i="67"/>
  <c r="Y31" i="3"/>
  <c r="Y460" i="3" s="1"/>
  <c r="Z19" i="69"/>
  <c r="Z18" i="69" s="1"/>
  <c r="Z58" i="69" s="1"/>
  <c r="Z19" i="67"/>
  <c r="Z95" i="67" s="1"/>
  <c r="R12" i="69"/>
  <c r="R11" i="69" s="1"/>
  <c r="R12" i="67"/>
  <c r="R11" i="67" s="1"/>
  <c r="R92" i="67" s="1"/>
  <c r="L465" i="3"/>
  <c r="M17" i="69"/>
  <c r="M17" i="67"/>
  <c r="AD31" i="3"/>
  <c r="AD460" i="3" s="1"/>
  <c r="AE19" i="69"/>
  <c r="AE19" i="67"/>
  <c r="S465" i="3"/>
  <c r="T17" i="69"/>
  <c r="T17" i="67"/>
  <c r="AE465" i="2"/>
  <c r="D17" i="68"/>
  <c r="D17" i="66"/>
  <c r="AB31" i="3"/>
  <c r="AC19" i="69"/>
  <c r="AC18" i="69" s="1"/>
  <c r="AC58" i="69" s="1"/>
  <c r="AC19" i="67"/>
  <c r="Z458" i="3"/>
  <c r="AA12" i="69"/>
  <c r="AA11" i="69" s="1"/>
  <c r="AA12" i="67"/>
  <c r="AA11" i="67" s="1"/>
  <c r="AA92" i="67" s="1"/>
  <c r="D16" i="68"/>
  <c r="D16" i="66"/>
  <c r="M458" i="3"/>
  <c r="N12" i="69"/>
  <c r="N11" i="69" s="1"/>
  <c r="N12" i="67"/>
  <c r="N11" i="67" s="1"/>
  <c r="N92" i="67" s="1"/>
  <c r="I31" i="3"/>
  <c r="I460" i="3" s="1"/>
  <c r="J19" i="69"/>
  <c r="J18" i="69" s="1"/>
  <c r="J58" i="69" s="1"/>
  <c r="J19" i="67"/>
  <c r="J95" i="67" s="1"/>
  <c r="L458" i="3"/>
  <c r="M12" i="69"/>
  <c r="M11" i="69" s="1"/>
  <c r="M12" i="67"/>
  <c r="M11" i="67" s="1"/>
  <c r="M92" i="67" s="1"/>
  <c r="F16" i="69"/>
  <c r="F16" i="67"/>
  <c r="AC464" i="3"/>
  <c r="AD16" i="69"/>
  <c r="AD16" i="67"/>
  <c r="V31" i="3"/>
  <c r="V460" i="3" s="1"/>
  <c r="W19" i="69"/>
  <c r="W19" i="67"/>
  <c r="AE407" i="2"/>
  <c r="L16" i="69"/>
  <c r="L16" i="67"/>
  <c r="K16" i="69"/>
  <c r="K16" i="67"/>
  <c r="U12" i="69"/>
  <c r="U11" i="69" s="1"/>
  <c r="U12" i="67"/>
  <c r="U11" i="67" s="1"/>
  <c r="U92" i="67" s="1"/>
  <c r="E458" i="3"/>
  <c r="F12" i="69"/>
  <c r="F11" i="69" s="1"/>
  <c r="F12" i="67"/>
  <c r="F11" i="67" s="1"/>
  <c r="F92" i="67" s="1"/>
  <c r="H202" i="3"/>
  <c r="H528" i="3" s="1"/>
  <c r="T552" i="3"/>
  <c r="T621" i="3" s="1"/>
  <c r="K552" i="3"/>
  <c r="K621" i="3" s="1"/>
  <c r="H552" i="3"/>
  <c r="H621" i="3" s="1"/>
  <c r="G552" i="3"/>
  <c r="G621" i="3" s="1"/>
  <c r="AE349" i="2"/>
  <c r="R279" i="3"/>
  <c r="F565" i="2"/>
  <c r="F628" i="2" s="1"/>
  <c r="AE552" i="3"/>
  <c r="AE621" i="3" s="1"/>
  <c r="AA552" i="3"/>
  <c r="AA621" i="3" s="1"/>
  <c r="V349" i="2"/>
  <c r="G368" i="3"/>
  <c r="V383" i="2"/>
  <c r="AD552" i="3"/>
  <c r="AD621" i="3" s="1"/>
  <c r="I552" i="3"/>
  <c r="I621" i="3" s="1"/>
  <c r="W377" i="3"/>
  <c r="P374" i="3"/>
  <c r="F579" i="3"/>
  <c r="F636" i="3" s="1"/>
  <c r="G27" i="69"/>
  <c r="G27" i="67"/>
  <c r="R579" i="3"/>
  <c r="R636" i="3" s="1"/>
  <c r="S27" i="69"/>
  <c r="S27" i="67"/>
  <c r="I25" i="69"/>
  <c r="I25" i="67"/>
  <c r="P580" i="3"/>
  <c r="P637" i="3" s="1"/>
  <c r="Q28" i="69"/>
  <c r="Q28" i="67"/>
  <c r="X25" i="69"/>
  <c r="X25" i="67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D368" i="3"/>
  <c r="S580" i="3"/>
  <c r="S637" i="3" s="1"/>
  <c r="T28" i="69"/>
  <c r="T28" i="67"/>
  <c r="L25" i="69"/>
  <c r="L25" i="67"/>
  <c r="AA426" i="3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AA16" i="69"/>
  <c r="AA16" i="67"/>
  <c r="AE18" i="69"/>
  <c r="AE58" i="69" s="1"/>
  <c r="V18" i="67"/>
  <c r="V59" i="67" s="1"/>
  <c r="K21" i="66"/>
  <c r="F16" i="66"/>
  <c r="F16" i="68"/>
  <c r="K16" i="68" s="1"/>
  <c r="S16" i="69"/>
  <c r="S16" i="67"/>
  <c r="AD458" i="3"/>
  <c r="AE12" i="69"/>
  <c r="AE11" i="69" s="1"/>
  <c r="AE12" i="67"/>
  <c r="AE11" i="67" s="1"/>
  <c r="AE92" i="67" s="1"/>
  <c r="AE31" i="2"/>
  <c r="D19" i="66"/>
  <c r="D18" i="66" s="1"/>
  <c r="D19" i="68"/>
  <c r="T31" i="3"/>
  <c r="T460" i="3" s="1"/>
  <c r="U19" i="69"/>
  <c r="U18" i="69" s="1"/>
  <c r="U58" i="69" s="1"/>
  <c r="U19" i="67"/>
  <c r="W458" i="3"/>
  <c r="X12" i="69"/>
  <c r="X11" i="69" s="1"/>
  <c r="X12" i="67"/>
  <c r="X11" i="67" s="1"/>
  <c r="X92" i="67" s="1"/>
  <c r="Y458" i="3"/>
  <c r="Z12" i="67"/>
  <c r="Z11" i="67" s="1"/>
  <c r="Z92" i="67" s="1"/>
  <c r="Z12" i="69"/>
  <c r="Z11" i="69" s="1"/>
  <c r="D458" i="3"/>
  <c r="E12" i="69"/>
  <c r="E11" i="69" s="1"/>
  <c r="E12" i="67"/>
  <c r="E11" i="67" s="1"/>
  <c r="E92" i="67" s="1"/>
  <c r="D30" i="66"/>
  <c r="N463" i="5"/>
  <c r="N602" i="5" s="1"/>
  <c r="AD12" i="67"/>
  <c r="AD11" i="67" s="1"/>
  <c r="AD92" i="67" s="1"/>
  <c r="AD12" i="69"/>
  <c r="AD11" i="69" s="1"/>
  <c r="AB12" i="69"/>
  <c r="AB11" i="69" s="1"/>
  <c r="AB12" i="67"/>
  <c r="AB11" i="67" s="1"/>
  <c r="AB92" i="67" s="1"/>
  <c r="AB16" i="69"/>
  <c r="AB16" i="67"/>
  <c r="N31" i="3"/>
  <c r="O19" i="69"/>
  <c r="O18" i="69" s="1"/>
  <c r="O58" i="69" s="1"/>
  <c r="O19" i="67"/>
  <c r="Q465" i="3"/>
  <c r="R17" i="69"/>
  <c r="R17" i="67"/>
  <c r="S524" i="2"/>
  <c r="V12" i="69"/>
  <c r="V11" i="69" s="1"/>
  <c r="V12" i="67"/>
  <c r="V11" i="67" s="1"/>
  <c r="V92" i="67" s="1"/>
  <c r="U465" i="3"/>
  <c r="V17" i="69"/>
  <c r="V17" i="67"/>
  <c r="Q530" i="5"/>
  <c r="Q615" i="5" s="1"/>
  <c r="Q12" i="69"/>
  <c r="Q11" i="69" s="1"/>
  <c r="Q12" i="67"/>
  <c r="Q11" i="67" s="1"/>
  <c r="Q92" i="67" s="1"/>
  <c r="M573" i="5"/>
  <c r="M571" i="5" s="1"/>
  <c r="M630" i="5" s="1"/>
  <c r="V463" i="1"/>
  <c r="V602" i="1" s="1"/>
  <c r="L31" i="3"/>
  <c r="L460" i="3" s="1"/>
  <c r="M19" i="69"/>
  <c r="M18" i="69" s="1"/>
  <c r="M58" i="69" s="1"/>
  <c r="M19" i="67"/>
  <c r="G12" i="69"/>
  <c r="G11" i="69" s="1"/>
  <c r="G12" i="67"/>
  <c r="G11" i="67" s="1"/>
  <c r="G92" i="67" s="1"/>
  <c r="AA19" i="69"/>
  <c r="AA19" i="67"/>
  <c r="E465" i="3"/>
  <c r="F17" i="69"/>
  <c r="F17" i="67"/>
  <c r="U16" i="69"/>
  <c r="U16" i="67"/>
  <c r="M31" i="3"/>
  <c r="N19" i="69"/>
  <c r="N18" i="69" s="1"/>
  <c r="N58" i="69" s="1"/>
  <c r="N19" i="67"/>
  <c r="N95" i="67" s="1"/>
  <c r="AE465" i="1"/>
  <c r="G17" i="68"/>
  <c r="G7" i="68" s="1"/>
  <c r="G17" i="66"/>
  <c r="G7" i="66" s="1"/>
  <c r="C465" i="3"/>
  <c r="D17" i="69"/>
  <c r="D17" i="67"/>
  <c r="W31" i="3"/>
  <c r="X19" i="69"/>
  <c r="X18" i="69" s="1"/>
  <c r="X58" i="69" s="1"/>
  <c r="X19" i="67"/>
  <c r="Z465" i="3"/>
  <c r="AA17" i="69"/>
  <c r="AA17" i="67"/>
  <c r="T16" i="69"/>
  <c r="T16" i="67"/>
  <c r="AF16" i="69"/>
  <c r="AF16" i="67"/>
  <c r="P465" i="3"/>
  <c r="Q17" i="69"/>
  <c r="Q17" i="67"/>
  <c r="W16" i="69"/>
  <c r="W16" i="67"/>
  <c r="AB458" i="3"/>
  <c r="AC12" i="69"/>
  <c r="AC11" i="69" s="1"/>
  <c r="AC7" i="69" s="1"/>
  <c r="AC12" i="67"/>
  <c r="AC11" i="67" s="1"/>
  <c r="K19" i="69"/>
  <c r="K18" i="69" s="1"/>
  <c r="K58" i="69" s="1"/>
  <c r="K19" i="67"/>
  <c r="J458" i="3"/>
  <c r="K12" i="69"/>
  <c r="K11" i="69" s="1"/>
  <c r="K12" i="67"/>
  <c r="K11" i="67" s="1"/>
  <c r="K92" i="67" s="1"/>
  <c r="H458" i="3"/>
  <c r="I12" i="69"/>
  <c r="I11" i="69" s="1"/>
  <c r="I12" i="67"/>
  <c r="I11" i="67" s="1"/>
  <c r="I92" i="67" s="1"/>
  <c r="N16" i="69"/>
  <c r="N16" i="67"/>
  <c r="O16" i="69"/>
  <c r="O16" i="67"/>
  <c r="M465" i="3"/>
  <c r="N17" i="69"/>
  <c r="N17" i="67"/>
  <c r="AD371" i="3"/>
  <c r="AB279" i="3"/>
  <c r="P213" i="3"/>
  <c r="P277" i="3"/>
  <c r="AE565" i="2"/>
  <c r="AE628" i="2" s="1"/>
  <c r="AC552" i="3"/>
  <c r="AC621" i="3" s="1"/>
  <c r="AE191" i="2"/>
  <c r="D33" i="66" s="1"/>
  <c r="L552" i="3"/>
  <c r="L621" i="3" s="1"/>
  <c r="Y552" i="3"/>
  <c r="Y621" i="3" s="1"/>
  <c r="F552" i="3"/>
  <c r="F621" i="3" s="1"/>
  <c r="N552" i="3"/>
  <c r="N621" i="3" s="1"/>
  <c r="Q552" i="3"/>
  <c r="Q621" i="3" s="1"/>
  <c r="R202" i="3"/>
  <c r="R528" i="3" s="1"/>
  <c r="C269" i="1"/>
  <c r="C543" i="1" s="1"/>
  <c r="M269" i="1"/>
  <c r="M543" i="1" s="1"/>
  <c r="AB374" i="3"/>
  <c r="X213" i="3"/>
  <c r="F260" i="3"/>
  <c r="AD237" i="3"/>
  <c r="AC279" i="3"/>
  <c r="N260" i="3"/>
  <c r="N258" i="3" s="1"/>
  <c r="N542" i="3" s="1"/>
  <c r="P364" i="3"/>
  <c r="S552" i="3"/>
  <c r="S621" i="3" s="1"/>
  <c r="V568" i="2"/>
  <c r="V629" i="2" s="1"/>
  <c r="D545" i="1"/>
  <c r="D619" i="1" s="1"/>
  <c r="AA368" i="3"/>
  <c r="O580" i="3"/>
  <c r="O637" i="3" s="1"/>
  <c r="P28" i="69"/>
  <c r="P28" i="67"/>
  <c r="AD434" i="3"/>
  <c r="S579" i="3"/>
  <c r="S636" i="3" s="1"/>
  <c r="T27" i="69"/>
  <c r="T27" i="67"/>
  <c r="Z579" i="3"/>
  <c r="Z636" i="3" s="1"/>
  <c r="AA27" i="69"/>
  <c r="AA27" i="67"/>
  <c r="J174" i="3"/>
  <c r="J516" i="3" s="1"/>
  <c r="C552" i="3"/>
  <c r="C621" i="3" s="1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J580" i="3"/>
  <c r="J637" i="3" s="1"/>
  <c r="K28" i="69"/>
  <c r="K28" i="67"/>
  <c r="Z580" i="3"/>
  <c r="Z637" i="3" s="1"/>
  <c r="AA28" i="69"/>
  <c r="AA28" i="67"/>
  <c r="AE580" i="5"/>
  <c r="AE637" i="5" s="1"/>
  <c r="F28" i="68"/>
  <c r="F28" i="66"/>
  <c r="K458" i="3"/>
  <c r="L12" i="69"/>
  <c r="L11" i="69" s="1"/>
  <c r="L12" i="67"/>
  <c r="L11" i="67" s="1"/>
  <c r="L92" i="67" s="1"/>
  <c r="G31" i="3"/>
  <c r="G460" i="3" s="1"/>
  <c r="H19" i="69"/>
  <c r="H18" i="69" s="1"/>
  <c r="H58" i="69" s="1"/>
  <c r="H19" i="67"/>
  <c r="Y465" i="3"/>
  <c r="Z17" i="69"/>
  <c r="Z17" i="67"/>
  <c r="K10" i="68"/>
  <c r="K10" i="66"/>
  <c r="R18" i="67"/>
  <c r="R59" i="67" s="1"/>
  <c r="W18" i="69"/>
  <c r="W58" i="69" s="1"/>
  <c r="AE31" i="3"/>
  <c r="AF19" i="69"/>
  <c r="AF18" i="69" s="1"/>
  <c r="AF58" i="69" s="1"/>
  <c r="AF19" i="67"/>
  <c r="AD465" i="3"/>
  <c r="AE17" i="69"/>
  <c r="AE17" i="67"/>
  <c r="S12" i="69"/>
  <c r="S11" i="69" s="1"/>
  <c r="S12" i="67"/>
  <c r="S11" i="67" s="1"/>
  <c r="S92" i="67" s="1"/>
  <c r="AE465" i="3"/>
  <c r="AF17" i="69"/>
  <c r="AF17" i="67"/>
  <c r="AE458" i="5"/>
  <c r="F12" i="66"/>
  <c r="F11" i="66" s="1"/>
  <c r="F12" i="68"/>
  <c r="F11" i="68" s="1"/>
  <c r="J16" i="69"/>
  <c r="J16" i="67"/>
  <c r="Z16" i="69"/>
  <c r="Z16" i="67"/>
  <c r="S458" i="3"/>
  <c r="T12" i="69"/>
  <c r="T11" i="69" s="1"/>
  <c r="T12" i="67"/>
  <c r="T11" i="67" s="1"/>
  <c r="T92" i="67" s="1"/>
  <c r="R552" i="3"/>
  <c r="R621" i="3" s="1"/>
  <c r="U552" i="3"/>
  <c r="U621" i="3" s="1"/>
  <c r="D552" i="3"/>
  <c r="D621" i="3" s="1"/>
  <c r="D579" i="3"/>
  <c r="D636" i="3" s="1"/>
  <c r="E27" i="69"/>
  <c r="E27" i="67"/>
  <c r="J579" i="3"/>
  <c r="J636" i="3" s="1"/>
  <c r="K27" i="69"/>
  <c r="K27" i="67"/>
  <c r="F25" i="66"/>
  <c r="F25" i="68"/>
  <c r="G580" i="3"/>
  <c r="G637" i="3" s="1"/>
  <c r="H28" i="69"/>
  <c r="H28" i="67"/>
  <c r="P25" i="69"/>
  <c r="P25" i="67"/>
  <c r="X580" i="3"/>
  <c r="X637" i="3" s="1"/>
  <c r="Y28" i="69"/>
  <c r="Y28" i="67"/>
  <c r="AE25" i="69"/>
  <c r="AE25" i="67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AE579" i="2"/>
  <c r="D27" i="66"/>
  <c r="D24" i="66" s="1"/>
  <c r="D27" i="68"/>
  <c r="K580" i="3"/>
  <c r="K637" i="3" s="1"/>
  <c r="L28" i="69"/>
  <c r="L28" i="67"/>
  <c r="AA580" i="3"/>
  <c r="AA637" i="3" s="1"/>
  <c r="AB28" i="69"/>
  <c r="AB28" i="67"/>
  <c r="D25" i="69"/>
  <c r="D25" i="67"/>
  <c r="T25" i="69"/>
  <c r="T25" i="67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X31" i="3"/>
  <c r="X460" i="3" s="1"/>
  <c r="Y19" i="69"/>
  <c r="Y18" i="69" s="1"/>
  <c r="Y58" i="69" s="1"/>
  <c r="Y19" i="67"/>
  <c r="AE458" i="3"/>
  <c r="AF12" i="69"/>
  <c r="AF11" i="69" s="1"/>
  <c r="AF12" i="67"/>
  <c r="AF11" i="67" s="1"/>
  <c r="AF92" i="67" s="1"/>
  <c r="AD18" i="67"/>
  <c r="AD59" i="67" s="1"/>
  <c r="AA31" i="3"/>
  <c r="AA460" i="3" s="1"/>
  <c r="AB19" i="69"/>
  <c r="AB18" i="69" s="1"/>
  <c r="AB58" i="69" s="1"/>
  <c r="AB19" i="67"/>
  <c r="I465" i="3"/>
  <c r="J17" i="69"/>
  <c r="J17" i="67"/>
  <c r="V16" i="69"/>
  <c r="V16" i="67"/>
  <c r="D12" i="68"/>
  <c r="D12" i="66"/>
  <c r="X458" i="3"/>
  <c r="Y12" i="69"/>
  <c r="Y11" i="69" s="1"/>
  <c r="Y12" i="67"/>
  <c r="Y11" i="67" s="1"/>
  <c r="Y92" i="67" s="1"/>
  <c r="P552" i="3"/>
  <c r="P621" i="3" s="1"/>
  <c r="V552" i="3"/>
  <c r="V621" i="3" s="1"/>
  <c r="S457" i="5"/>
  <c r="T192" i="5"/>
  <c r="AE458" i="2"/>
  <c r="W524" i="2"/>
  <c r="M16" i="69"/>
  <c r="M16" i="67"/>
  <c r="Y464" i="3"/>
  <c r="H31" i="3"/>
  <c r="I19" i="69"/>
  <c r="I18" i="69" s="1"/>
  <c r="I58" i="69" s="1"/>
  <c r="I19" i="67"/>
  <c r="R16" i="69"/>
  <c r="R16" i="67"/>
  <c r="G465" i="3"/>
  <c r="H17" i="69"/>
  <c r="H17" i="67"/>
  <c r="K67" i="1"/>
  <c r="AD530" i="5"/>
  <c r="AD615" i="5" s="1"/>
  <c r="K31" i="3"/>
  <c r="L19" i="69"/>
  <c r="L18" i="69" s="1"/>
  <c r="L58" i="69" s="1"/>
  <c r="L19" i="67"/>
  <c r="U464" i="3"/>
  <c r="L67" i="1"/>
  <c r="U463" i="1"/>
  <c r="U602" i="1" s="1"/>
  <c r="K67" i="3"/>
  <c r="J465" i="3"/>
  <c r="K17" i="69"/>
  <c r="K17" i="67"/>
  <c r="J464" i="3"/>
  <c r="Y463" i="1"/>
  <c r="Y602" i="1" s="1"/>
  <c r="T399" i="2"/>
  <c r="F391" i="2"/>
  <c r="AE16" i="69"/>
  <c r="AE16" i="67"/>
  <c r="G16" i="69"/>
  <c r="G16" i="67"/>
  <c r="W12" i="69"/>
  <c r="W11" i="69" s="1"/>
  <c r="W12" i="67"/>
  <c r="W11" i="67" s="1"/>
  <c r="W92" i="67" s="1"/>
  <c r="R31" i="3"/>
  <c r="R460" i="3" s="1"/>
  <c r="S19" i="69"/>
  <c r="S18" i="69" s="1"/>
  <c r="S58" i="69" s="1"/>
  <c r="S19" i="67"/>
  <c r="X530" i="5"/>
  <c r="X615" i="5" s="1"/>
  <c r="K465" i="3"/>
  <c r="L17" i="69"/>
  <c r="L17" i="67"/>
  <c r="T465" i="3"/>
  <c r="U17" i="69"/>
  <c r="U17" i="67"/>
  <c r="W465" i="3"/>
  <c r="X17" i="69"/>
  <c r="X17" i="67"/>
  <c r="W464" i="3"/>
  <c r="X16" i="69"/>
  <c r="X16" i="67"/>
  <c r="R383" i="2"/>
  <c r="D465" i="3"/>
  <c r="E17" i="69"/>
  <c r="E17" i="67"/>
  <c r="H464" i="3"/>
  <c r="I16" i="69"/>
  <c r="I16" i="67"/>
  <c r="S299" i="2"/>
  <c r="O465" i="3"/>
  <c r="P17" i="69"/>
  <c r="P17" i="67"/>
  <c r="R465" i="3"/>
  <c r="S17" i="69"/>
  <c r="S17" i="67"/>
  <c r="P31" i="3"/>
  <c r="P460" i="3" s="1"/>
  <c r="Q19" i="69"/>
  <c r="Q18" i="69" s="1"/>
  <c r="Q58" i="69" s="1"/>
  <c r="Q19" i="67"/>
  <c r="N465" i="3"/>
  <c r="O17" i="69"/>
  <c r="O17" i="67"/>
  <c r="E16" i="69"/>
  <c r="E16" i="67"/>
  <c r="H16" i="69"/>
  <c r="H16" i="67"/>
  <c r="Y16" i="69"/>
  <c r="Y16" i="67"/>
  <c r="E31" i="3"/>
  <c r="E460" i="3" s="1"/>
  <c r="F19" i="69"/>
  <c r="F18" i="69" s="1"/>
  <c r="F58" i="69" s="1"/>
  <c r="F19" i="67"/>
  <c r="P16" i="69"/>
  <c r="P16" i="67"/>
  <c r="AB260" i="3"/>
  <c r="E562" i="2"/>
  <c r="E627" i="2" s="1"/>
  <c r="F349" i="2"/>
  <c r="J552" i="3"/>
  <c r="J621" i="3" s="1"/>
  <c r="Z552" i="3"/>
  <c r="Z621" i="3" s="1"/>
  <c r="L355" i="3"/>
  <c r="E552" i="3"/>
  <c r="E621" i="3" s="1"/>
  <c r="M552" i="3"/>
  <c r="M621" i="3" s="1"/>
  <c r="W552" i="3"/>
  <c r="W621" i="3" s="1"/>
  <c r="AB552" i="3"/>
  <c r="AB621" i="3" s="1"/>
  <c r="X552" i="3"/>
  <c r="X621" i="3" s="1"/>
  <c r="V367" i="2"/>
  <c r="V558" i="2" s="1"/>
  <c r="AC367" i="2"/>
  <c r="AC558" i="2" s="1"/>
  <c r="O300" i="2"/>
  <c r="G367" i="2"/>
  <c r="G558" i="2" s="1"/>
  <c r="Y367" i="2"/>
  <c r="Y558" i="2" s="1"/>
  <c r="N301" i="2"/>
  <c r="N300" i="2" s="1"/>
  <c r="J213" i="3"/>
  <c r="S417" i="3"/>
  <c r="S573" i="3" s="1"/>
  <c r="S571" i="3" s="1"/>
  <c r="S630" i="3" s="1"/>
  <c r="U367" i="2"/>
  <c r="U558" i="2" s="1"/>
  <c r="M401" i="3"/>
  <c r="M567" i="3" s="1"/>
  <c r="M565" i="3" s="1"/>
  <c r="M628" i="3" s="1"/>
  <c r="O552" i="3"/>
  <c r="O621" i="3" s="1"/>
  <c r="AC371" i="3"/>
  <c r="H434" i="3"/>
  <c r="W580" i="3"/>
  <c r="W637" i="3" s="1"/>
  <c r="X28" i="69"/>
  <c r="X28" i="67"/>
  <c r="S478" i="3"/>
  <c r="S606" i="3" s="1"/>
  <c r="I508" i="39"/>
  <c r="AE579" i="5"/>
  <c r="AE636" i="5" s="1"/>
  <c r="F27" i="68"/>
  <c r="F27" i="66"/>
  <c r="U489" i="5"/>
  <c r="U607" i="5" s="1"/>
  <c r="Q579" i="3"/>
  <c r="Q636" i="3" s="1"/>
  <c r="R27" i="69"/>
  <c r="R27" i="67"/>
  <c r="O579" i="3"/>
  <c r="O636" i="3" s="1"/>
  <c r="P27" i="69"/>
  <c r="P27" i="67"/>
  <c r="C111" i="5"/>
  <c r="AE111" i="41"/>
  <c r="AE4" i="41" s="1"/>
  <c r="J31" i="66"/>
  <c r="J29" i="66" s="1"/>
  <c r="J5" i="66" s="1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G27" i="68"/>
  <c r="G27" i="66"/>
  <c r="R434" i="3"/>
  <c r="L489" i="5"/>
  <c r="L607" i="5" s="1"/>
  <c r="X489" i="5"/>
  <c r="X607" i="5" s="1"/>
  <c r="G431" i="3"/>
  <c r="AE580" i="1"/>
  <c r="AE637" i="1" s="1"/>
  <c r="G28" i="68"/>
  <c r="G28" i="66"/>
  <c r="AE465" i="5"/>
  <c r="F17" i="68"/>
  <c r="F17" i="66"/>
  <c r="O12" i="69"/>
  <c r="O11" i="69" s="1"/>
  <c r="O7" i="69" s="1"/>
  <c r="O12" i="67"/>
  <c r="O11" i="67" s="1"/>
  <c r="K14" i="68"/>
  <c r="AA18" i="69"/>
  <c r="AA58" i="69" s="1"/>
  <c r="K14" i="66"/>
  <c r="R22" i="66" s="1"/>
  <c r="S22" i="66" s="1"/>
  <c r="Z18" i="67"/>
  <c r="Z59" i="67" s="1"/>
  <c r="AC460" i="1"/>
  <c r="AC457" i="1" s="1"/>
  <c r="AC7" i="1"/>
  <c r="L545" i="1"/>
  <c r="L619" i="1" s="1"/>
  <c r="H545" i="1"/>
  <c r="H619" i="1" s="1"/>
  <c r="AE545" i="1"/>
  <c r="AE619" i="1" s="1"/>
  <c r="N545" i="1"/>
  <c r="N619" i="1" s="1"/>
  <c r="T508" i="39"/>
  <c r="T610" i="39" s="1"/>
  <c r="T545" i="1"/>
  <c r="T619" i="1" s="1"/>
  <c r="Y111" i="1"/>
  <c r="W111" i="1"/>
  <c r="K549" i="2"/>
  <c r="K620" i="2" s="1"/>
  <c r="D545" i="5"/>
  <c r="D619" i="5" s="1"/>
  <c r="P545" i="1"/>
  <c r="P619" i="1" s="1"/>
  <c r="D549" i="2"/>
  <c r="W565" i="2"/>
  <c r="W628" i="2" s="1"/>
  <c r="AD549" i="2"/>
  <c r="AD620" i="2" s="1"/>
  <c r="X549" i="2"/>
  <c r="X620" i="2" s="1"/>
  <c r="U545" i="1"/>
  <c r="U619" i="1" s="1"/>
  <c r="T536" i="5"/>
  <c r="T616" i="5" s="1"/>
  <c r="U536" i="5"/>
  <c r="U616" i="5" s="1"/>
  <c r="AE545" i="5"/>
  <c r="AE619" i="5" s="1"/>
  <c r="Q545" i="5"/>
  <c r="Q619" i="5" s="1"/>
  <c r="X562" i="2"/>
  <c r="X627" i="2" s="1"/>
  <c r="M489" i="5"/>
  <c r="M607" i="5" s="1"/>
  <c r="Z111" i="5"/>
  <c r="V111" i="5"/>
  <c r="C489" i="5"/>
  <c r="C607" i="5" s="1"/>
  <c r="L367" i="2"/>
  <c r="L558" i="2" s="1"/>
  <c r="AE562" i="1"/>
  <c r="AE627" i="1" s="1"/>
  <c r="K279" i="3"/>
  <c r="L380" i="3"/>
  <c r="F301" i="2"/>
  <c r="F300" i="2" s="1"/>
  <c r="E562" i="1"/>
  <c r="E627" i="1" s="1"/>
  <c r="V562" i="1"/>
  <c r="V627" i="1" s="1"/>
  <c r="I562" i="1"/>
  <c r="I627" i="1" s="1"/>
  <c r="Z364" i="3"/>
  <c r="AB559" i="2"/>
  <c r="AB626" i="2" s="1"/>
  <c r="U431" i="3"/>
  <c r="AD431" i="3"/>
  <c r="AB562" i="2"/>
  <c r="AB627" i="2" s="1"/>
  <c r="D349" i="2"/>
  <c r="Z349" i="2"/>
  <c r="Z299" i="2" s="1"/>
  <c r="AB349" i="2"/>
  <c r="AB299" i="2" s="1"/>
  <c r="AB557" i="2" s="1"/>
  <c r="G391" i="1"/>
  <c r="V391" i="1"/>
  <c r="P297" i="1"/>
  <c r="I391" i="1"/>
  <c r="I557" i="1"/>
  <c r="I556" i="1" s="1"/>
  <c r="M298" i="1"/>
  <c r="J298" i="1"/>
  <c r="J297" i="1" s="1"/>
  <c r="T298" i="1"/>
  <c r="C557" i="1"/>
  <c r="C556" i="1" s="1"/>
  <c r="U298" i="1"/>
  <c r="H557" i="1"/>
  <c r="H556" i="1" s="1"/>
  <c r="H625" i="1" s="1"/>
  <c r="H624" i="1" s="1"/>
  <c r="H660" i="1" s="1"/>
  <c r="H86" i="44" s="1"/>
  <c r="AC562" i="5"/>
  <c r="AC627" i="5" s="1"/>
  <c r="AB391" i="5"/>
  <c r="AC391" i="5"/>
  <c r="J391" i="5"/>
  <c r="J297" i="5" s="1"/>
  <c r="AE391" i="5"/>
  <c r="J562" i="5"/>
  <c r="J627" i="5" s="1"/>
  <c r="AB562" i="5"/>
  <c r="AB627" i="5" s="1"/>
  <c r="AA562" i="5"/>
  <c r="AA627" i="5" s="1"/>
  <c r="H298" i="5"/>
  <c r="I557" i="5"/>
  <c r="I556" i="5" s="1"/>
  <c r="AD298" i="5"/>
  <c r="AC298" i="5"/>
  <c r="W359" i="3"/>
  <c r="W358" i="3" s="1"/>
  <c r="O557" i="5"/>
  <c r="O556" i="5" s="1"/>
  <c r="G380" i="3"/>
  <c r="S380" i="3"/>
  <c r="V380" i="3"/>
  <c r="Z371" i="3"/>
  <c r="D364" i="3"/>
  <c r="AA364" i="3"/>
  <c r="Q359" i="3"/>
  <c r="U358" i="3"/>
  <c r="H359" i="3"/>
  <c r="H358" i="3" s="1"/>
  <c r="X298" i="65"/>
  <c r="X297" i="65" s="1"/>
  <c r="S571" i="2"/>
  <c r="S630" i="2" s="1"/>
  <c r="X571" i="2"/>
  <c r="X630" i="2" s="1"/>
  <c r="I571" i="2"/>
  <c r="I630" i="2" s="1"/>
  <c r="L571" i="2"/>
  <c r="L630" i="2" s="1"/>
  <c r="Y417" i="3"/>
  <c r="Y573" i="3" s="1"/>
  <c r="Y571" i="3" s="1"/>
  <c r="Y630" i="3" s="1"/>
  <c r="V571" i="2"/>
  <c r="V630" i="2" s="1"/>
  <c r="P570" i="3"/>
  <c r="P568" i="3" s="1"/>
  <c r="P629" i="3" s="1"/>
  <c r="R568" i="2"/>
  <c r="R629" i="2" s="1"/>
  <c r="E568" i="2"/>
  <c r="E629" i="2" s="1"/>
  <c r="W568" i="2"/>
  <c r="W629" i="2" s="1"/>
  <c r="N568" i="2"/>
  <c r="N629" i="2" s="1"/>
  <c r="P568" i="2"/>
  <c r="P629" i="2" s="1"/>
  <c r="F568" i="2"/>
  <c r="F629" i="2" s="1"/>
  <c r="E407" i="2"/>
  <c r="H409" i="3"/>
  <c r="H570" i="3" s="1"/>
  <c r="M409" i="3"/>
  <c r="M570" i="3" s="1"/>
  <c r="M568" i="3" s="1"/>
  <c r="M629" i="3" s="1"/>
  <c r="W407" i="2"/>
  <c r="Z409" i="3"/>
  <c r="Z570" i="3" s="1"/>
  <c r="Z568" i="3" s="1"/>
  <c r="Z629" i="3" s="1"/>
  <c r="T568" i="2"/>
  <c r="T629" i="2" s="1"/>
  <c r="D568" i="2"/>
  <c r="D629" i="2" s="1"/>
  <c r="M399" i="3"/>
  <c r="S399" i="2"/>
  <c r="L565" i="2"/>
  <c r="L628" i="2" s="1"/>
  <c r="R565" i="2"/>
  <c r="R628" i="2" s="1"/>
  <c r="C401" i="3"/>
  <c r="M565" i="2"/>
  <c r="M628" i="2" s="1"/>
  <c r="T401" i="3"/>
  <c r="T567" i="3" s="1"/>
  <c r="O565" i="2"/>
  <c r="O628" i="2" s="1"/>
  <c r="K399" i="2"/>
  <c r="L399" i="2"/>
  <c r="V399" i="2"/>
  <c r="AB399" i="2"/>
  <c r="U565" i="2"/>
  <c r="U628" i="2" s="1"/>
  <c r="F562" i="2"/>
  <c r="F627" i="2" s="1"/>
  <c r="AC562" i="2"/>
  <c r="AC627" i="2" s="1"/>
  <c r="V562" i="2"/>
  <c r="V627" i="2" s="1"/>
  <c r="Q562" i="2"/>
  <c r="Q627" i="2" s="1"/>
  <c r="X391" i="2"/>
  <c r="H562" i="2"/>
  <c r="H627" i="2" s="1"/>
  <c r="M562" i="2"/>
  <c r="M627" i="2" s="1"/>
  <c r="S559" i="2"/>
  <c r="S626" i="2" s="1"/>
  <c r="F367" i="2"/>
  <c r="F558" i="2" s="1"/>
  <c r="AA367" i="2"/>
  <c r="AA558" i="2" s="1"/>
  <c r="W367" i="2"/>
  <c r="W558" i="2" s="1"/>
  <c r="S374" i="3"/>
  <c r="AE367" i="2"/>
  <c r="AE558" i="2" s="1"/>
  <c r="E367" i="2"/>
  <c r="E558" i="2" s="1"/>
  <c r="AB367" i="2"/>
  <c r="AB558" i="2" s="1"/>
  <c r="S367" i="2"/>
  <c r="S558" i="2" s="1"/>
  <c r="Z367" i="2"/>
  <c r="Z558" i="2" s="1"/>
  <c r="R367" i="2"/>
  <c r="R558" i="2" s="1"/>
  <c r="AD367" i="2"/>
  <c r="AD558" i="2" s="1"/>
  <c r="O368" i="3"/>
  <c r="P368" i="3"/>
  <c r="Y299" i="2"/>
  <c r="Y298" i="2" s="1"/>
  <c r="R349" i="2"/>
  <c r="M359" i="3"/>
  <c r="K349" i="2"/>
  <c r="K299" i="2" s="1"/>
  <c r="S355" i="3"/>
  <c r="V299" i="2"/>
  <c r="V557" i="2" s="1"/>
  <c r="AD349" i="2"/>
  <c r="X349" i="2"/>
  <c r="T349" i="2"/>
  <c r="T299" i="2" s="1"/>
  <c r="G349" i="2"/>
  <c r="G299" i="2" s="1"/>
  <c r="AA349" i="2"/>
  <c r="I299" i="2"/>
  <c r="J349" i="2"/>
  <c r="J299" i="2" s="1"/>
  <c r="Q350" i="3"/>
  <c r="Q349" i="2"/>
  <c r="M349" i="2"/>
  <c r="U350" i="3"/>
  <c r="E349" i="2"/>
  <c r="R301" i="2"/>
  <c r="R300" i="2" s="1"/>
  <c r="U561" i="2"/>
  <c r="U559" i="2" s="1"/>
  <c r="U626" i="2" s="1"/>
  <c r="U383" i="2"/>
  <c r="AA572" i="3"/>
  <c r="C367" i="2"/>
  <c r="C558" i="2" s="1"/>
  <c r="P573" i="2"/>
  <c r="P571" i="2" s="1"/>
  <c r="P630" i="2" s="1"/>
  <c r="P415" i="2"/>
  <c r="AB557" i="1"/>
  <c r="AB556" i="1" s="1"/>
  <c r="AB625" i="1" s="1"/>
  <c r="W297" i="65"/>
  <c r="L564" i="2"/>
  <c r="L391" i="2"/>
  <c r="Z557" i="1"/>
  <c r="Z556" i="1" s="1"/>
  <c r="Z625" i="1" s="1"/>
  <c r="Z298" i="1"/>
  <c r="AD374" i="3"/>
  <c r="E561" i="2"/>
  <c r="E559" i="2" s="1"/>
  <c r="E626" i="2" s="1"/>
  <c r="E383" i="2"/>
  <c r="AD380" i="3"/>
  <c r="V374" i="3"/>
  <c r="W380" i="3"/>
  <c r="X367" i="2"/>
  <c r="X558" i="2" s="1"/>
  <c r="C383" i="2"/>
  <c r="F564" i="5"/>
  <c r="F562" i="5" s="1"/>
  <c r="F627" i="5" s="1"/>
  <c r="F391" i="5"/>
  <c r="F297" i="5" s="1"/>
  <c r="AC301" i="2"/>
  <c r="AC300" i="2" s="1"/>
  <c r="J561" i="2"/>
  <c r="J559" i="2" s="1"/>
  <c r="J626" i="2" s="1"/>
  <c r="J383" i="2"/>
  <c r="E565" i="2"/>
  <c r="E628" i="2" s="1"/>
  <c r="AD570" i="2"/>
  <c r="AD568" i="2" s="1"/>
  <c r="AD629" i="2" s="1"/>
  <c r="AD407" i="2"/>
  <c r="G561" i="3"/>
  <c r="G559" i="3" s="1"/>
  <c r="G626" i="3" s="1"/>
  <c r="G383" i="3"/>
  <c r="Y567" i="2"/>
  <c r="Y565" i="2" s="1"/>
  <c r="Y628" i="2" s="1"/>
  <c r="Y399" i="2"/>
  <c r="Y569" i="3"/>
  <c r="H573" i="2"/>
  <c r="H571" i="2" s="1"/>
  <c r="H630" i="2" s="1"/>
  <c r="H415" i="2"/>
  <c r="Z561" i="2"/>
  <c r="Z559" i="2" s="1"/>
  <c r="Z626" i="2" s="1"/>
  <c r="Z383" i="2"/>
  <c r="N564" i="2"/>
  <c r="N562" i="2" s="1"/>
  <c r="N627" i="2" s="1"/>
  <c r="N391" i="2"/>
  <c r="N383" i="2"/>
  <c r="M391" i="2"/>
  <c r="R399" i="2"/>
  <c r="AA391" i="5"/>
  <c r="L407" i="2"/>
  <c r="U299" i="2"/>
  <c r="U557" i="2" s="1"/>
  <c r="U556" i="2" s="1"/>
  <c r="R557" i="1"/>
  <c r="R556" i="1" s="1"/>
  <c r="R625" i="1" s="1"/>
  <c r="R624" i="1" s="1"/>
  <c r="R660" i="1" s="1"/>
  <c r="R86" i="44" s="1"/>
  <c r="AB391" i="2"/>
  <c r="D407" i="2"/>
  <c r="AD391" i="2"/>
  <c r="O391" i="5"/>
  <c r="O297" i="5" s="1"/>
  <c r="AE557" i="1"/>
  <c r="AE556" i="1" s="1"/>
  <c r="AE625" i="1" s="1"/>
  <c r="P391" i="5"/>
  <c r="V298" i="5"/>
  <c r="V415" i="5"/>
  <c r="P298" i="5"/>
  <c r="F407" i="2"/>
  <c r="E399" i="2"/>
  <c r="U399" i="2"/>
  <c r="K562" i="5"/>
  <c r="K627" i="5" s="1"/>
  <c r="H567" i="2"/>
  <c r="H565" i="2" s="1"/>
  <c r="H628" i="2" s="1"/>
  <c r="H399" i="2"/>
  <c r="H299" i="2"/>
  <c r="H298" i="2" s="1"/>
  <c r="N350" i="3"/>
  <c r="P301" i="2"/>
  <c r="P300" i="2" s="1"/>
  <c r="I367" i="2"/>
  <c r="I558" i="2" s="1"/>
  <c r="AB409" i="3"/>
  <c r="D371" i="3"/>
  <c r="P415" i="5"/>
  <c r="L300" i="2"/>
  <c r="E300" i="2"/>
  <c r="M415" i="2"/>
  <c r="N562" i="5"/>
  <c r="N627" i="5" s="1"/>
  <c r="R385" i="3"/>
  <c r="R561" i="3" s="1"/>
  <c r="X298" i="1"/>
  <c r="X297" i="1" s="1"/>
  <c r="X557" i="1"/>
  <c r="X556" i="1" s="1"/>
  <c r="Y377" i="3"/>
  <c r="D409" i="3"/>
  <c r="Y409" i="3"/>
  <c r="Y570" i="3" s="1"/>
  <c r="X374" i="3"/>
  <c r="H401" i="3"/>
  <c r="V371" i="3"/>
  <c r="Z368" i="3"/>
  <c r="E368" i="3"/>
  <c r="F380" i="3"/>
  <c r="E355" i="3"/>
  <c r="F559" i="2"/>
  <c r="F626" i="2" s="1"/>
  <c r="L364" i="3"/>
  <c r="T364" i="3"/>
  <c r="V401" i="3"/>
  <c r="T368" i="3"/>
  <c r="V368" i="3"/>
  <c r="J355" i="3"/>
  <c r="K359" i="3"/>
  <c r="K358" i="3" s="1"/>
  <c r="Z374" i="3"/>
  <c r="C409" i="3"/>
  <c r="H371" i="3"/>
  <c r="V559" i="2"/>
  <c r="V626" i="2" s="1"/>
  <c r="Q374" i="3"/>
  <c r="J409" i="3"/>
  <c r="G377" i="3"/>
  <c r="O371" i="3"/>
  <c r="D359" i="3"/>
  <c r="D358" i="3" s="1"/>
  <c r="W364" i="3"/>
  <c r="I385" i="3"/>
  <c r="O409" i="3"/>
  <c r="O570" i="3" s="1"/>
  <c r="O568" i="3" s="1"/>
  <c r="O629" i="3" s="1"/>
  <c r="AC350" i="3"/>
  <c r="AA417" i="3"/>
  <c r="AA573" i="3" s="1"/>
  <c r="I377" i="3"/>
  <c r="C559" i="2"/>
  <c r="C626" i="2" s="1"/>
  <c r="Y371" i="3"/>
  <c r="AB368" i="3"/>
  <c r="N380" i="3"/>
  <c r="S545" i="1"/>
  <c r="S619" i="1" s="1"/>
  <c r="C545" i="1"/>
  <c r="C619" i="1" s="1"/>
  <c r="Q545" i="1"/>
  <c r="Q619" i="1" s="1"/>
  <c r="K545" i="1"/>
  <c r="K619" i="1" s="1"/>
  <c r="Z545" i="1"/>
  <c r="Z619" i="1" s="1"/>
  <c r="J545" i="1"/>
  <c r="J619" i="1" s="1"/>
  <c r="C541" i="1"/>
  <c r="C617" i="1" s="1"/>
  <c r="R541" i="1"/>
  <c r="R617" i="1" s="1"/>
  <c r="Q269" i="1"/>
  <c r="Q543" i="1" s="1"/>
  <c r="F269" i="1"/>
  <c r="F543" i="1" s="1"/>
  <c r="K269" i="1"/>
  <c r="K543" i="1" s="1"/>
  <c r="Z269" i="1"/>
  <c r="Z543" i="1" s="1"/>
  <c r="Z541" i="1" s="1"/>
  <c r="Z617" i="1" s="1"/>
  <c r="U541" i="1"/>
  <c r="U617" i="1" s="1"/>
  <c r="AC270" i="3"/>
  <c r="AE541" i="1"/>
  <c r="AE617" i="1" s="1"/>
  <c r="E541" i="1"/>
  <c r="E617" i="1" s="1"/>
  <c r="D269" i="1"/>
  <c r="N541" i="1"/>
  <c r="N617" i="1" s="1"/>
  <c r="AC257" i="1"/>
  <c r="T257" i="1"/>
  <c r="P269" i="1"/>
  <c r="P543" i="1" s="1"/>
  <c r="N257" i="1"/>
  <c r="S269" i="1"/>
  <c r="O216" i="1"/>
  <c r="AB216" i="1"/>
  <c r="V216" i="1"/>
  <c r="J530" i="1"/>
  <c r="I530" i="1"/>
  <c r="I615" i="1" s="1"/>
  <c r="AA226" i="3"/>
  <c r="AA533" i="3" s="1"/>
  <c r="F530" i="1"/>
  <c r="F615" i="1" s="1"/>
  <c r="T216" i="1"/>
  <c r="H530" i="1"/>
  <c r="H615" i="1" s="1"/>
  <c r="AB545" i="5"/>
  <c r="AB619" i="5" s="1"/>
  <c r="AC545" i="5"/>
  <c r="AC619" i="5" s="1"/>
  <c r="L545" i="5"/>
  <c r="L619" i="5" s="1"/>
  <c r="N545" i="5"/>
  <c r="N619" i="5" s="1"/>
  <c r="H545" i="5"/>
  <c r="H619" i="5" s="1"/>
  <c r="K545" i="5"/>
  <c r="K619" i="5" s="1"/>
  <c r="X545" i="5"/>
  <c r="X619" i="5" s="1"/>
  <c r="M545" i="5"/>
  <c r="M619" i="5" s="1"/>
  <c r="P536" i="5"/>
  <c r="P616" i="5" s="1"/>
  <c r="Y536" i="5"/>
  <c r="Y616" i="5" s="1"/>
  <c r="K536" i="5"/>
  <c r="K616" i="5" s="1"/>
  <c r="L536" i="5"/>
  <c r="L616" i="5" s="1"/>
  <c r="E536" i="5"/>
  <c r="E616" i="5" s="1"/>
  <c r="X536" i="5"/>
  <c r="X616" i="5" s="1"/>
  <c r="M536" i="5"/>
  <c r="M616" i="5" s="1"/>
  <c r="AC536" i="5"/>
  <c r="AC616" i="5" s="1"/>
  <c r="AE536" i="5"/>
  <c r="AE616" i="5" s="1"/>
  <c r="AD536" i="5"/>
  <c r="AD616" i="5" s="1"/>
  <c r="D536" i="5"/>
  <c r="D616" i="5" s="1"/>
  <c r="Q536" i="5"/>
  <c r="Q616" i="5" s="1"/>
  <c r="R536" i="5"/>
  <c r="R616" i="5" s="1"/>
  <c r="F237" i="3"/>
  <c r="H530" i="5"/>
  <c r="H615" i="5" s="1"/>
  <c r="AE226" i="3"/>
  <c r="G226" i="3"/>
  <c r="G533" i="3" s="1"/>
  <c r="AE216" i="5"/>
  <c r="Q216" i="5"/>
  <c r="T530" i="5"/>
  <c r="T615" i="5" s="1"/>
  <c r="C530" i="5"/>
  <c r="C615" i="5" s="1"/>
  <c r="K530" i="5"/>
  <c r="K615" i="5" s="1"/>
  <c r="AB216" i="5"/>
  <c r="T216" i="5"/>
  <c r="T191" i="5" s="1"/>
  <c r="D192" i="5"/>
  <c r="W525" i="5"/>
  <c r="J192" i="5"/>
  <c r="W192" i="5"/>
  <c r="U192" i="5"/>
  <c r="P192" i="5"/>
  <c r="AE525" i="5"/>
  <c r="Z192" i="5"/>
  <c r="Z191" i="5" s="1"/>
  <c r="R192" i="5"/>
  <c r="Q525" i="5"/>
  <c r="AB192" i="5"/>
  <c r="K525" i="5"/>
  <c r="K614" i="5" s="1"/>
  <c r="D620" i="2"/>
  <c r="D613" i="2" s="1"/>
  <c r="D659" i="2" s="1"/>
  <c r="D64" i="44" s="1"/>
  <c r="D524" i="2"/>
  <c r="W613" i="2"/>
  <c r="W659" i="2" s="1"/>
  <c r="W64" i="44" s="1"/>
  <c r="S613" i="2"/>
  <c r="S659" i="2" s="1"/>
  <c r="S64" i="44" s="1"/>
  <c r="N549" i="2"/>
  <c r="N620" i="2" s="1"/>
  <c r="Y549" i="2"/>
  <c r="Y620" i="2" s="1"/>
  <c r="P549" i="2"/>
  <c r="AB613" i="2"/>
  <c r="AB659" i="2" s="1"/>
  <c r="AB64" i="44" s="1"/>
  <c r="M549" i="2"/>
  <c r="V549" i="2"/>
  <c r="AA549" i="2"/>
  <c r="AA620" i="2" s="1"/>
  <c r="AA613" i="2" s="1"/>
  <c r="AA659" i="2" s="1"/>
  <c r="AA64" i="44" s="1"/>
  <c r="O541" i="1"/>
  <c r="O617" i="1" s="1"/>
  <c r="H541" i="1"/>
  <c r="H617" i="1" s="1"/>
  <c r="M533" i="1"/>
  <c r="M530" i="1" s="1"/>
  <c r="M216" i="1"/>
  <c r="AC534" i="1"/>
  <c r="AC530" i="1" s="1"/>
  <c r="AC615" i="1" s="1"/>
  <c r="AC216" i="1"/>
  <c r="AA192" i="5"/>
  <c r="N528" i="5"/>
  <c r="N525" i="5" s="1"/>
  <c r="N614" i="5" s="1"/>
  <c r="N192" i="5"/>
  <c r="S531" i="5"/>
  <c r="S530" i="5" s="1"/>
  <c r="S615" i="5" s="1"/>
  <c r="S216" i="5"/>
  <c r="S528" i="5"/>
  <c r="S525" i="5" s="1"/>
  <c r="S192" i="5"/>
  <c r="N613" i="2"/>
  <c r="N659" i="2" s="1"/>
  <c r="N64" i="44" s="1"/>
  <c r="U620" i="2"/>
  <c r="U524" i="2"/>
  <c r="AC541" i="1"/>
  <c r="AC617" i="1" s="1"/>
  <c r="T541" i="1"/>
  <c r="T617" i="1" s="1"/>
  <c r="F192" i="5"/>
  <c r="L531" i="1"/>
  <c r="L530" i="1" s="1"/>
  <c r="L615" i="1" s="1"/>
  <c r="L216" i="1"/>
  <c r="R549" i="2"/>
  <c r="Y528" i="5"/>
  <c r="Y525" i="5" s="1"/>
  <c r="Y614" i="5" s="1"/>
  <c r="Y192" i="5"/>
  <c r="H226" i="3"/>
  <c r="H533" i="3" s="1"/>
  <c r="E545" i="1"/>
  <c r="E619" i="1" s="1"/>
  <c r="H526" i="5"/>
  <c r="H525" i="5" s="1"/>
  <c r="H192" i="5"/>
  <c r="Q533" i="1"/>
  <c r="Q530" i="1" s="1"/>
  <c r="Q216" i="1"/>
  <c r="E535" i="1"/>
  <c r="E530" i="1" s="1"/>
  <c r="E615" i="1" s="1"/>
  <c r="E216" i="1"/>
  <c r="V545" i="5"/>
  <c r="V619" i="5" s="1"/>
  <c r="W536" i="5"/>
  <c r="W616" i="5" s="1"/>
  <c r="I534" i="5"/>
  <c r="I530" i="5" s="1"/>
  <c r="I216" i="5"/>
  <c r="AA531" i="1"/>
  <c r="AA530" i="1" s="1"/>
  <c r="AA615" i="1" s="1"/>
  <c r="AA216" i="1"/>
  <c r="M237" i="3"/>
  <c r="D531" i="1"/>
  <c r="D530" i="1" s="1"/>
  <c r="D615" i="1" s="1"/>
  <c r="D216" i="1"/>
  <c r="W543" i="1"/>
  <c r="W541" i="1" s="1"/>
  <c r="W257" i="1"/>
  <c r="T270" i="3"/>
  <c r="U533" i="5"/>
  <c r="U530" i="5" s="1"/>
  <c r="U216" i="5"/>
  <c r="S534" i="1"/>
  <c r="S216" i="1"/>
  <c r="AA534" i="5"/>
  <c r="AA530" i="5" s="1"/>
  <c r="AA615" i="5" s="1"/>
  <c r="AA216" i="5"/>
  <c r="Y530" i="1"/>
  <c r="Y615" i="1" s="1"/>
  <c r="O528" i="5"/>
  <c r="O525" i="5" s="1"/>
  <c r="O192" i="5"/>
  <c r="O191" i="5" s="1"/>
  <c r="X192" i="5"/>
  <c r="X191" i="5" s="1"/>
  <c r="O257" i="1"/>
  <c r="O545" i="1"/>
  <c r="O619" i="1" s="1"/>
  <c r="L216" i="5"/>
  <c r="AD192" i="5"/>
  <c r="AD191" i="5" s="1"/>
  <c r="C530" i="1"/>
  <c r="C615" i="1" s="1"/>
  <c r="G531" i="5"/>
  <c r="G216" i="5"/>
  <c r="X526" i="5"/>
  <c r="X525" i="5" s="1"/>
  <c r="X614" i="5" s="1"/>
  <c r="T530" i="1"/>
  <c r="H257" i="1"/>
  <c r="Y216" i="5"/>
  <c r="R526" i="5"/>
  <c r="R525" i="5" s="1"/>
  <c r="K216" i="5"/>
  <c r="N530" i="5"/>
  <c r="N615" i="5" s="1"/>
  <c r="J216" i="5"/>
  <c r="AC530" i="5"/>
  <c r="AC615" i="5" s="1"/>
  <c r="AA526" i="5"/>
  <c r="AA525" i="5" s="1"/>
  <c r="J525" i="5"/>
  <c r="J614" i="5" s="1"/>
  <c r="Z526" i="5"/>
  <c r="Z525" i="5" s="1"/>
  <c r="Z614" i="5" s="1"/>
  <c r="U525" i="5"/>
  <c r="G536" i="5"/>
  <c r="G616" i="5" s="1"/>
  <c r="AD272" i="3"/>
  <c r="AD270" i="3" s="1"/>
  <c r="P534" i="5"/>
  <c r="P530" i="5" s="1"/>
  <c r="P216" i="5"/>
  <c r="AD542" i="1"/>
  <c r="AD541" i="1" s="1"/>
  <c r="AD617" i="1" s="1"/>
  <c r="AD257" i="1"/>
  <c r="Y202" i="3"/>
  <c r="Y528" i="3" s="1"/>
  <c r="AB530" i="1"/>
  <c r="AC528" i="5"/>
  <c r="AC525" i="5" s="1"/>
  <c r="AC614" i="5" s="1"/>
  <c r="AC192" i="5"/>
  <c r="AC191" i="5" s="1"/>
  <c r="U202" i="3"/>
  <c r="U528" i="3" s="1"/>
  <c r="AB545" i="1"/>
  <c r="AB619" i="1" s="1"/>
  <c r="P534" i="1"/>
  <c r="P530" i="1" s="1"/>
  <c r="P216" i="1"/>
  <c r="AE213" i="3"/>
  <c r="AE206" i="3" s="1"/>
  <c r="AE529" i="3" s="1"/>
  <c r="D533" i="5"/>
  <c r="D530" i="5" s="1"/>
  <c r="D216" i="5"/>
  <c r="AD525" i="5"/>
  <c r="AD614" i="5" s="1"/>
  <c r="C272" i="3"/>
  <c r="C270" i="3" s="1"/>
  <c r="G535" i="1"/>
  <c r="G530" i="1" s="1"/>
  <c r="G615" i="1" s="1"/>
  <c r="G216" i="1"/>
  <c r="U216" i="1"/>
  <c r="U191" i="1" s="1"/>
  <c r="AB524" i="2"/>
  <c r="W216" i="1"/>
  <c r="AD216" i="1"/>
  <c r="Y530" i="5"/>
  <c r="Y615" i="5" s="1"/>
  <c r="G192" i="5"/>
  <c r="F216" i="1"/>
  <c r="AE620" i="2"/>
  <c r="AE613" i="2" s="1"/>
  <c r="AE659" i="2" s="1"/>
  <c r="AE64" i="44" s="1"/>
  <c r="AE524" i="2"/>
  <c r="E526" i="5"/>
  <c r="E525" i="5" s="1"/>
  <c r="E192" i="5"/>
  <c r="G545" i="1"/>
  <c r="G619" i="1" s="1"/>
  <c r="I226" i="3"/>
  <c r="I533" i="3" s="1"/>
  <c r="AE534" i="1"/>
  <c r="AE530" i="1" s="1"/>
  <c r="AE216" i="1"/>
  <c r="J530" i="5"/>
  <c r="J615" i="5" s="1"/>
  <c r="W545" i="5"/>
  <c r="W619" i="5" s="1"/>
  <c r="S244" i="3"/>
  <c r="S240" i="3" s="1"/>
  <c r="S535" i="3" s="1"/>
  <c r="F213" i="3"/>
  <c r="F206" i="3" s="1"/>
  <c r="F529" i="3" s="1"/>
  <c r="L530" i="5"/>
  <c r="L615" i="5" s="1"/>
  <c r="T525" i="5"/>
  <c r="T614" i="5" s="1"/>
  <c r="R530" i="5"/>
  <c r="R615" i="5" s="1"/>
  <c r="O613" i="2"/>
  <c r="O659" i="2" s="1"/>
  <c r="O64" i="44" s="1"/>
  <c r="W530" i="1"/>
  <c r="D525" i="5"/>
  <c r="V530" i="1"/>
  <c r="V615" i="1" s="1"/>
  <c r="Z530" i="5"/>
  <c r="Z615" i="5" s="1"/>
  <c r="P260" i="3"/>
  <c r="AB258" i="3"/>
  <c r="AB542" i="3" s="1"/>
  <c r="Q272" i="3"/>
  <c r="Q270" i="3" s="1"/>
  <c r="AE202" i="3"/>
  <c r="C230" i="3"/>
  <c r="C534" i="3" s="1"/>
  <c r="D213" i="3"/>
  <c r="AE237" i="3"/>
  <c r="AE230" i="3" s="1"/>
  <c r="AE534" i="3" s="1"/>
  <c r="AD260" i="3"/>
  <c r="AD258" i="3" s="1"/>
  <c r="AD542" i="3" s="1"/>
  <c r="I279" i="3"/>
  <c r="AD226" i="3"/>
  <c r="AD533" i="3" s="1"/>
  <c r="I237" i="3"/>
  <c r="D277" i="3"/>
  <c r="M270" i="3"/>
  <c r="W272" i="3"/>
  <c r="W270" i="3" s="1"/>
  <c r="Y279" i="3"/>
  <c r="Y277" i="3" s="1"/>
  <c r="X219" i="3"/>
  <c r="X217" i="3" s="1"/>
  <c r="W237" i="3"/>
  <c r="G272" i="3"/>
  <c r="U530" i="1"/>
  <c r="U615" i="1" s="1"/>
  <c r="U613" i="1" s="1"/>
  <c r="U659" i="1" s="1"/>
  <c r="U66" i="44" s="1"/>
  <c r="AB525" i="5"/>
  <c r="C525" i="5"/>
  <c r="C524" i="5" s="1"/>
  <c r="S530" i="1"/>
  <c r="AB269" i="1"/>
  <c r="U219" i="3"/>
  <c r="U217" i="3" s="1"/>
  <c r="U531" i="3" s="1"/>
  <c r="G545" i="5"/>
  <c r="G619" i="5" s="1"/>
  <c r="AB202" i="3"/>
  <c r="AB528" i="3" s="1"/>
  <c r="K260" i="3"/>
  <c r="K258" i="3" s="1"/>
  <c r="L279" i="3"/>
  <c r="L277" i="3" s="1"/>
  <c r="J195" i="3"/>
  <c r="J193" i="3" s="1"/>
  <c r="J526" i="3" s="1"/>
  <c r="L202" i="3"/>
  <c r="L528" i="3" s="1"/>
  <c r="V237" i="3"/>
  <c r="V230" i="3" s="1"/>
  <c r="V534" i="3" s="1"/>
  <c r="O219" i="3"/>
  <c r="O217" i="3" s="1"/>
  <c r="O531" i="3" s="1"/>
  <c r="Y272" i="3"/>
  <c r="L213" i="3"/>
  <c r="S237" i="3"/>
  <c r="AA272" i="3"/>
  <c r="AA270" i="3" s="1"/>
  <c r="C549" i="2"/>
  <c r="N226" i="3"/>
  <c r="N533" i="3" s="1"/>
  <c r="AA279" i="3"/>
  <c r="AA277" i="3" s="1"/>
  <c r="D272" i="3"/>
  <c r="D270" i="3" s="1"/>
  <c r="W611" i="41"/>
  <c r="W471" i="41"/>
  <c r="W455" i="41" s="1"/>
  <c r="W173" i="41"/>
  <c r="W111" i="41" s="1"/>
  <c r="W4" i="41" s="1"/>
  <c r="AB173" i="41"/>
  <c r="AB111" i="41" s="1"/>
  <c r="AB4" i="41" s="1"/>
  <c r="O174" i="3"/>
  <c r="O516" i="3" s="1"/>
  <c r="G174" i="3"/>
  <c r="G516" i="3" s="1"/>
  <c r="H174" i="3"/>
  <c r="H516" i="3" s="1"/>
  <c r="C173" i="41"/>
  <c r="C111" i="41" s="1"/>
  <c r="C4" i="41" s="1"/>
  <c r="T173" i="41"/>
  <c r="T111" i="41" s="1"/>
  <c r="T4" i="41" s="1"/>
  <c r="K173" i="41"/>
  <c r="K111" i="41" s="1"/>
  <c r="K4" i="41" s="1"/>
  <c r="E173" i="41"/>
  <c r="E111" i="41" s="1"/>
  <c r="E4" i="41" s="1"/>
  <c r="O173" i="41"/>
  <c r="O111" i="41" s="1"/>
  <c r="O4" i="41" s="1"/>
  <c r="Q471" i="41"/>
  <c r="Q455" i="41" s="1"/>
  <c r="T160" i="39"/>
  <c r="T111" i="39" s="1"/>
  <c r="T4" i="39" s="1"/>
  <c r="G160" i="39"/>
  <c r="G111" i="39" s="1"/>
  <c r="G4" i="39" s="1"/>
  <c r="AD508" i="39"/>
  <c r="AD471" i="39" s="1"/>
  <c r="AD455" i="39" s="1"/>
  <c r="AD453" i="39" s="1"/>
  <c r="E161" i="3"/>
  <c r="J160" i="39"/>
  <c r="J111" i="39" s="1"/>
  <c r="J4" i="39" s="1"/>
  <c r="Z508" i="39"/>
  <c r="Z610" i="39" s="1"/>
  <c r="Z604" i="39" s="1"/>
  <c r="AD161" i="3"/>
  <c r="V161" i="3"/>
  <c r="F508" i="39"/>
  <c r="F471" i="39" s="1"/>
  <c r="F455" i="39" s="1"/>
  <c r="F453" i="39" s="1"/>
  <c r="S508" i="39"/>
  <c r="S610" i="39" s="1"/>
  <c r="S604" i="39" s="1"/>
  <c r="K508" i="39"/>
  <c r="K471" i="39" s="1"/>
  <c r="K455" i="39" s="1"/>
  <c r="Y508" i="39"/>
  <c r="Y610" i="39" s="1"/>
  <c r="AA508" i="39"/>
  <c r="AA610" i="39" s="1"/>
  <c r="P508" i="39"/>
  <c r="P610" i="39" s="1"/>
  <c r="C508" i="39"/>
  <c r="C610" i="39" s="1"/>
  <c r="C604" i="39" s="1"/>
  <c r="K173" i="1"/>
  <c r="AB173" i="1"/>
  <c r="AB111" i="1" s="1"/>
  <c r="AC518" i="1"/>
  <c r="AC515" i="1" s="1"/>
  <c r="AC611" i="1" s="1"/>
  <c r="I173" i="1"/>
  <c r="I111" i="1" s="1"/>
  <c r="X173" i="1"/>
  <c r="X111" i="1" s="1"/>
  <c r="F610" i="39"/>
  <c r="F604" i="39" s="1"/>
  <c r="I610" i="39"/>
  <c r="I604" i="39" s="1"/>
  <c r="I658" i="39" s="1"/>
  <c r="I471" i="39"/>
  <c r="I455" i="39" s="1"/>
  <c r="I453" i="39" s="1"/>
  <c r="V610" i="39"/>
  <c r="V604" i="39" s="1"/>
  <c r="V471" i="39"/>
  <c r="V455" i="39" s="1"/>
  <c r="V453" i="39" s="1"/>
  <c r="L111" i="1"/>
  <c r="T111" i="1"/>
  <c r="Y173" i="41"/>
  <c r="Y111" i="41" s="1"/>
  <c r="Y4" i="41" s="1"/>
  <c r="AC122" i="5"/>
  <c r="AC111" i="5" s="1"/>
  <c r="Z471" i="39"/>
  <c r="Z455" i="39" s="1"/>
  <c r="W508" i="39"/>
  <c r="W610" i="39" s="1"/>
  <c r="AE508" i="39"/>
  <c r="AE610" i="39" s="1"/>
  <c r="AE604" i="39" s="1"/>
  <c r="O111" i="5"/>
  <c r="AE173" i="1"/>
  <c r="Y160" i="39"/>
  <c r="Y111" i="39" s="1"/>
  <c r="Y4" i="39" s="1"/>
  <c r="G508" i="39"/>
  <c r="G610" i="39" s="1"/>
  <c r="G604" i="39" s="1"/>
  <c r="H508" i="39"/>
  <c r="H610" i="39" s="1"/>
  <c r="R508" i="39"/>
  <c r="R610" i="39" s="1"/>
  <c r="X111" i="2"/>
  <c r="U173" i="41"/>
  <c r="U111" i="41" s="1"/>
  <c r="U4" i="41" s="1"/>
  <c r="Q173" i="1"/>
  <c r="Q111" i="1" s="1"/>
  <c r="G173" i="1"/>
  <c r="G111" i="1" s="1"/>
  <c r="O508" i="39"/>
  <c r="M508" i="39"/>
  <c r="U508" i="39"/>
  <c r="I161" i="3"/>
  <c r="F161" i="3"/>
  <c r="AC489" i="5"/>
  <c r="AC607" i="5" s="1"/>
  <c r="T174" i="3"/>
  <c r="I174" i="3"/>
  <c r="I516" i="3" s="1"/>
  <c r="AC174" i="3"/>
  <c r="AC516" i="3" s="1"/>
  <c r="S122" i="3"/>
  <c r="AB471" i="39"/>
  <c r="AB455" i="39" s="1"/>
  <c r="AB453" i="39" s="1"/>
  <c r="L508" i="39"/>
  <c r="L610" i="39" s="1"/>
  <c r="K111" i="1"/>
  <c r="R111" i="2"/>
  <c r="K160" i="39"/>
  <c r="K111" i="39" s="1"/>
  <c r="K4" i="39" s="1"/>
  <c r="S160" i="39"/>
  <c r="S111" i="39" s="1"/>
  <c r="S4" i="39" s="1"/>
  <c r="X508" i="39"/>
  <c r="V173" i="1"/>
  <c r="V111" i="1" s="1"/>
  <c r="H173" i="1"/>
  <c r="H111" i="1" s="1"/>
  <c r="Z161" i="3"/>
  <c r="AE130" i="3"/>
  <c r="AE486" i="3" s="1"/>
  <c r="AE478" i="3" s="1"/>
  <c r="AE606" i="3" s="1"/>
  <c r="K174" i="3"/>
  <c r="K516" i="3" s="1"/>
  <c r="AD174" i="3"/>
  <c r="AD516" i="3" s="1"/>
  <c r="AB604" i="39"/>
  <c r="L604" i="41"/>
  <c r="L658" i="41" s="1"/>
  <c r="D508" i="39"/>
  <c r="D610" i="39" s="1"/>
  <c r="N508" i="39"/>
  <c r="N610" i="39" s="1"/>
  <c r="Q508" i="39"/>
  <c r="E508" i="39"/>
  <c r="J508" i="39"/>
  <c r="Z489" i="5"/>
  <c r="Z607" i="5" s="1"/>
  <c r="J161" i="3"/>
  <c r="F67" i="1"/>
  <c r="AB463" i="1"/>
  <c r="AB602" i="1" s="1"/>
  <c r="AE463" i="1"/>
  <c r="AE602" i="1" s="1"/>
  <c r="J463" i="1"/>
  <c r="J602" i="1" s="1"/>
  <c r="F463" i="1"/>
  <c r="F602" i="1" s="1"/>
  <c r="Y5" i="1"/>
  <c r="I457" i="1"/>
  <c r="H457" i="1"/>
  <c r="G67" i="5"/>
  <c r="D463" i="5"/>
  <c r="D602" i="5" s="1"/>
  <c r="G463" i="5"/>
  <c r="G602" i="5" s="1"/>
  <c r="Y67" i="3"/>
  <c r="P67" i="5"/>
  <c r="Y463" i="3"/>
  <c r="Y602" i="3" s="1"/>
  <c r="H463" i="5"/>
  <c r="H602" i="5" s="1"/>
  <c r="N67" i="3"/>
  <c r="W67" i="3"/>
  <c r="P463" i="5"/>
  <c r="P602" i="5" s="1"/>
  <c r="J380" i="3"/>
  <c r="Y297" i="5"/>
  <c r="R257" i="1"/>
  <c r="AE391" i="2"/>
  <c r="X260" i="3"/>
  <c r="X258" i="3" s="1"/>
  <c r="AE297" i="1"/>
  <c r="G34" i="66" s="1"/>
  <c r="E364" i="3"/>
  <c r="U349" i="3"/>
  <c r="N7" i="5"/>
  <c r="AB67" i="2"/>
  <c r="Q67" i="2"/>
  <c r="Z67" i="3"/>
  <c r="F67" i="2"/>
  <c r="Q463" i="2"/>
  <c r="Q602" i="2" s="1"/>
  <c r="Z463" i="3"/>
  <c r="Z602" i="3" s="1"/>
  <c r="D67" i="3"/>
  <c r="H463" i="3"/>
  <c r="H602" i="3" s="1"/>
  <c r="S67" i="2"/>
  <c r="K463" i="3"/>
  <c r="K602" i="3" s="1"/>
  <c r="S463" i="2"/>
  <c r="S602" i="2" s="1"/>
  <c r="S67" i="3"/>
  <c r="V463" i="2"/>
  <c r="V602" i="2" s="1"/>
  <c r="R67" i="2"/>
  <c r="I67" i="3"/>
  <c r="O67" i="3"/>
  <c r="F7" i="2"/>
  <c r="V460" i="5"/>
  <c r="V457" i="5" s="1"/>
  <c r="V456" i="5" s="1"/>
  <c r="V7" i="5"/>
  <c r="V460" i="1"/>
  <c r="V457" i="1" s="1"/>
  <c r="V7" i="1"/>
  <c r="V5" i="1" s="1"/>
  <c r="AC460" i="5"/>
  <c r="AC457" i="5" s="1"/>
  <c r="AC601" i="5" s="1"/>
  <c r="AC7" i="5"/>
  <c r="E460" i="1"/>
  <c r="E457" i="1" s="1"/>
  <c r="E7" i="1"/>
  <c r="AE460" i="2"/>
  <c r="AE457" i="2" s="1"/>
  <c r="AE601" i="2" s="1"/>
  <c r="AE7" i="2"/>
  <c r="E463" i="1"/>
  <c r="E602" i="1" s="1"/>
  <c r="K463" i="1"/>
  <c r="K602" i="1" s="1"/>
  <c r="V67" i="5"/>
  <c r="L7" i="5"/>
  <c r="C67" i="3"/>
  <c r="Y67" i="2"/>
  <c r="N457" i="5"/>
  <c r="N456" i="5" s="1"/>
  <c r="G463" i="1"/>
  <c r="G602" i="1" s="1"/>
  <c r="T463" i="1"/>
  <c r="T602" i="1" s="1"/>
  <c r="M67" i="3"/>
  <c r="L457" i="5"/>
  <c r="AE67" i="2"/>
  <c r="F458" i="2"/>
  <c r="F457" i="2" s="1"/>
  <c r="H67" i="3"/>
  <c r="I7" i="1"/>
  <c r="I5" i="1" s="1"/>
  <c r="J67" i="2"/>
  <c r="H67" i="5"/>
  <c r="O67" i="2"/>
  <c r="AE67" i="1"/>
  <c r="I463" i="1"/>
  <c r="I602" i="1" s="1"/>
  <c r="R67" i="1"/>
  <c r="AE464" i="2"/>
  <c r="AE463" i="2" s="1"/>
  <c r="AE602" i="2" s="1"/>
  <c r="L297" i="1"/>
  <c r="S415" i="3"/>
  <c r="S358" i="3"/>
  <c r="X359" i="3"/>
  <c r="X358" i="3" s="1"/>
  <c r="M431" i="3"/>
  <c r="W431" i="3"/>
  <c r="E431" i="3"/>
  <c r="Z391" i="1"/>
  <c r="F359" i="3"/>
  <c r="F358" i="3" s="1"/>
  <c r="U562" i="1"/>
  <c r="U627" i="1" s="1"/>
  <c r="G556" i="65"/>
  <c r="G625" i="65" s="1"/>
  <c r="G624" i="65" s="1"/>
  <c r="G660" i="65" s="1"/>
  <c r="Q368" i="3"/>
  <c r="AA297" i="65"/>
  <c r="AA4" i="65" s="1"/>
  <c r="Q377" i="3"/>
  <c r="O359" i="3"/>
  <c r="O358" i="3" s="1"/>
  <c r="AD571" i="2"/>
  <c r="AD630" i="2" s="1"/>
  <c r="O299" i="2"/>
  <c r="O557" i="2" s="1"/>
  <c r="O556" i="2" s="1"/>
  <c r="L393" i="3"/>
  <c r="L564" i="3" s="1"/>
  <c r="L562" i="3" s="1"/>
  <c r="L627" i="3" s="1"/>
  <c r="AE393" i="3"/>
  <c r="U385" i="3"/>
  <c r="G297" i="1"/>
  <c r="T297" i="5"/>
  <c r="AA415" i="5"/>
  <c r="D297" i="1"/>
  <c r="AD567" i="2"/>
  <c r="AD565" i="2" s="1"/>
  <c r="AD628" i="2" s="1"/>
  <c r="V391" i="5"/>
  <c r="L415" i="2"/>
  <c r="O380" i="3"/>
  <c r="AA341" i="3"/>
  <c r="F299" i="2"/>
  <c r="F557" i="2" s="1"/>
  <c r="F556" i="2" s="1"/>
  <c r="F415" i="2"/>
  <c r="AD415" i="2"/>
  <c r="AE302" i="3"/>
  <c r="AE559" i="2"/>
  <c r="AE626" i="2" s="1"/>
  <c r="R359" i="3"/>
  <c r="R358" i="3" s="1"/>
  <c r="J401" i="3"/>
  <c r="R371" i="3"/>
  <c r="E371" i="3"/>
  <c r="R368" i="3"/>
  <c r="R380" i="3"/>
  <c r="AD355" i="3"/>
  <c r="AD359" i="3"/>
  <c r="AD358" i="3" s="1"/>
  <c r="O399" i="2"/>
  <c r="T371" i="3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Z534" i="1"/>
  <c r="Z530" i="1" s="1"/>
  <c r="Z216" i="1"/>
  <c r="J524" i="2"/>
  <c r="C257" i="1"/>
  <c r="C191" i="1" s="1"/>
  <c r="AD350" i="3"/>
  <c r="Q219" i="3"/>
  <c r="L359" i="3"/>
  <c r="L358" i="3" s="1"/>
  <c r="X562" i="1"/>
  <c r="X627" i="1" s="1"/>
  <c r="C202" i="3"/>
  <c r="C528" i="3" s="1"/>
  <c r="T565" i="3"/>
  <c r="T628" i="3" s="1"/>
  <c r="P426" i="3"/>
  <c r="H431" i="3"/>
  <c r="AE431" i="3"/>
  <c r="AE257" i="1"/>
  <c r="U545" i="5"/>
  <c r="U619" i="5" s="1"/>
  <c r="H216" i="5"/>
  <c r="H191" i="5" s="1"/>
  <c r="AB226" i="3"/>
  <c r="AB533" i="3" s="1"/>
  <c r="AB213" i="3"/>
  <c r="L374" i="3"/>
  <c r="J230" i="3"/>
  <c r="J534" i="3" s="1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AD299" i="2" s="1"/>
  <c r="AD557" i="2" s="1"/>
  <c r="M111" i="40"/>
  <c r="M4" i="40" s="1"/>
  <c r="D298" i="65"/>
  <c r="D297" i="65" s="1"/>
  <c r="AB543" i="1"/>
  <c r="AB541" i="1" s="1"/>
  <c r="AB257" i="1"/>
  <c r="S543" i="1"/>
  <c r="S541" i="1" s="1"/>
  <c r="S617" i="1" s="1"/>
  <c r="S257" i="1"/>
  <c r="P620" i="2"/>
  <c r="P524" i="2"/>
  <c r="F534" i="5"/>
  <c r="F530" i="5" s="1"/>
  <c r="F216" i="5"/>
  <c r="F191" i="5" s="1"/>
  <c r="P613" i="2"/>
  <c r="P659" i="2" s="1"/>
  <c r="P64" i="44" s="1"/>
  <c r="R350" i="3"/>
  <c r="L471" i="41"/>
  <c r="L455" i="41" s="1"/>
  <c r="Z471" i="40"/>
  <c r="Z455" i="40" s="1"/>
  <c r="AB471" i="40"/>
  <c r="AB455" i="40" s="1"/>
  <c r="L471" i="40"/>
  <c r="L455" i="40" s="1"/>
  <c r="Q604" i="41"/>
  <c r="Y297" i="1"/>
  <c r="I111" i="40"/>
  <c r="I4" i="40" s="1"/>
  <c r="U613" i="2"/>
  <c r="U659" i="2" s="1"/>
  <c r="U64" i="44" s="1"/>
  <c r="V191" i="5"/>
  <c r="E257" i="1"/>
  <c r="J216" i="1"/>
  <c r="Q192" i="5"/>
  <c r="P525" i="5"/>
  <c r="P614" i="5" s="1"/>
  <c r="R391" i="2"/>
  <c r="O4" i="65"/>
  <c r="U195" i="3"/>
  <c r="P258" i="3"/>
  <c r="P542" i="3" s="1"/>
  <c r="AC226" i="3"/>
  <c r="AC533" i="3" s="1"/>
  <c r="R393" i="3"/>
  <c r="E393" i="3"/>
  <c r="AD385" i="3"/>
  <c r="L272" i="3"/>
  <c r="L270" i="3" s="1"/>
  <c r="X272" i="3"/>
  <c r="X270" i="3" s="1"/>
  <c r="E272" i="3"/>
  <c r="E270" i="3" s="1"/>
  <c r="AB562" i="1"/>
  <c r="AB627" i="1" s="1"/>
  <c r="T202" i="3"/>
  <c r="T528" i="3" s="1"/>
  <c r="P195" i="3"/>
  <c r="J269" i="1"/>
  <c r="J257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C238" i="71" s="1"/>
  <c r="AD178" i="3"/>
  <c r="AD517" i="3" s="1"/>
  <c r="S604" i="40"/>
  <c r="N604" i="40"/>
  <c r="O604" i="40"/>
  <c r="Y604" i="40"/>
  <c r="H471" i="41"/>
  <c r="H455" i="41" s="1"/>
  <c r="W453" i="41"/>
  <c r="V471" i="40"/>
  <c r="V455" i="40" s="1"/>
  <c r="D604" i="40"/>
  <c r="N299" i="2"/>
  <c r="N557" i="2" s="1"/>
  <c r="N556" i="2" s="1"/>
  <c r="L111" i="40"/>
  <c r="L4" i="40" s="1"/>
  <c r="S191" i="5"/>
  <c r="X299" i="2"/>
  <c r="X557" i="2" s="1"/>
  <c r="M297" i="1"/>
  <c r="S297" i="1"/>
  <c r="AB530" i="5"/>
  <c r="AB615" i="5" s="1"/>
  <c r="AC613" i="2"/>
  <c r="AC659" i="2" s="1"/>
  <c r="AC64" i="44" s="1"/>
  <c r="G530" i="5"/>
  <c r="G615" i="5" s="1"/>
  <c r="AE192" i="5"/>
  <c r="Q257" i="1"/>
  <c r="AE530" i="5"/>
  <c r="AE615" i="5" s="1"/>
  <c r="C216" i="5"/>
  <c r="P202" i="3"/>
  <c r="P528" i="3" s="1"/>
  <c r="F385" i="3"/>
  <c r="Q213" i="3"/>
  <c r="H219" i="3"/>
  <c r="V562" i="5"/>
  <c r="V627" i="5" s="1"/>
  <c r="P237" i="3"/>
  <c r="P230" i="3" s="1"/>
  <c r="P534" i="3" s="1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AA213" i="3"/>
  <c r="AA206" i="3" s="1"/>
  <c r="AA529" i="3" s="1"/>
  <c r="Z237" i="3"/>
  <c r="W301" i="2"/>
  <c r="W300" i="2" s="1"/>
  <c r="F426" i="3"/>
  <c r="V426" i="3"/>
  <c r="F130" i="3"/>
  <c r="X130" i="3"/>
  <c r="X486" i="3" s="1"/>
  <c r="Y178" i="3"/>
  <c r="Y517" i="3" s="1"/>
  <c r="C557" i="65"/>
  <c r="C556" i="65" s="1"/>
  <c r="C555" i="65" s="1"/>
  <c r="C298" i="65"/>
  <c r="C297" i="65" s="1"/>
  <c r="C4" i="65" s="1"/>
  <c r="R535" i="1"/>
  <c r="R530" i="1" s="1"/>
  <c r="R615" i="1" s="1"/>
  <c r="R216" i="1"/>
  <c r="AA542" i="1"/>
  <c r="AA541" i="1" s="1"/>
  <c r="AA617" i="1" s="1"/>
  <c r="AA257" i="1"/>
  <c r="S557" i="65"/>
  <c r="S556" i="65" s="1"/>
  <c r="S625" i="65" s="1"/>
  <c r="S624" i="65" s="1"/>
  <c r="S660" i="65" s="1"/>
  <c r="S298" i="65"/>
  <c r="S297" i="65" s="1"/>
  <c r="S4" i="65" s="1"/>
  <c r="K542" i="1"/>
  <c r="K541" i="1" s="1"/>
  <c r="K617" i="1" s="1"/>
  <c r="K257" i="1"/>
  <c r="W216" i="5"/>
  <c r="W531" i="5"/>
  <c r="W530" i="5" s="1"/>
  <c r="W615" i="5" s="1"/>
  <c r="Z460" i="65"/>
  <c r="Z7" i="65"/>
  <c r="I557" i="65"/>
  <c r="I556" i="65" s="1"/>
  <c r="I555" i="65" s="1"/>
  <c r="I298" i="65"/>
  <c r="I297" i="65" s="1"/>
  <c r="K216" i="1"/>
  <c r="K531" i="1"/>
  <c r="K530" i="1" s="1"/>
  <c r="X535" i="1"/>
  <c r="X216" i="1"/>
  <c r="L526" i="5"/>
  <c r="L525" i="5" s="1"/>
  <c r="L192" i="5"/>
  <c r="M526" i="5"/>
  <c r="M525" i="5" s="1"/>
  <c r="M192" i="5"/>
  <c r="E531" i="5"/>
  <c r="E530" i="5" s="1"/>
  <c r="E615" i="5" s="1"/>
  <c r="E216" i="5"/>
  <c r="AD460" i="65"/>
  <c r="AD7" i="65"/>
  <c r="AD5" i="65" s="1"/>
  <c r="M534" i="5"/>
  <c r="M530" i="5" s="1"/>
  <c r="M216" i="5"/>
  <c r="AC524" i="2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C205" i="71" s="1"/>
  <c r="J260" i="3"/>
  <c r="J258" i="3" s="1"/>
  <c r="AE252" i="3"/>
  <c r="C165" i="71" s="1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C189" i="71" s="1"/>
  <c r="Z244" i="3"/>
  <c r="Z240" i="3" s="1"/>
  <c r="Z535" i="3" s="1"/>
  <c r="F401" i="3"/>
  <c r="J270" i="3"/>
  <c r="X244" i="3"/>
  <c r="X240" i="3" s="1"/>
  <c r="X535" i="3" s="1"/>
  <c r="L562" i="2"/>
  <c r="L627" i="2" s="1"/>
  <c r="AC202" i="3"/>
  <c r="AC528" i="3" s="1"/>
  <c r="AD417" i="3"/>
  <c r="F417" i="3"/>
  <c r="G230" i="3"/>
  <c r="G534" i="3" s="1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C231" i="71" s="1"/>
  <c r="AB272" i="3"/>
  <c r="AB270" i="3" s="1"/>
  <c r="U226" i="3"/>
  <c r="Q195" i="3"/>
  <c r="Q193" i="3" s="1"/>
  <c r="H195" i="3"/>
  <c r="H193" i="3" s="1"/>
  <c r="AE219" i="3"/>
  <c r="AE217" i="3" s="1"/>
  <c r="C144" i="71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S230" i="3"/>
  <c r="S534" i="3" s="1"/>
  <c r="Z206" i="3"/>
  <c r="Z529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358" i="3"/>
  <c r="Q417" i="3"/>
  <c r="AC258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Q297" i="5" s="1"/>
  <c r="W391" i="5"/>
  <c r="W297" i="5" s="1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69" i="3" s="1"/>
  <c r="F543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AA349" i="3" s="1"/>
  <c r="S202" i="3"/>
  <c r="S528" i="3" s="1"/>
  <c r="X195" i="3"/>
  <c r="AC302" i="3"/>
  <c r="I364" i="3"/>
  <c r="AC569" i="3"/>
  <c r="X401" i="3"/>
  <c r="X567" i="3" s="1"/>
  <c r="K401" i="3"/>
  <c r="W355" i="3"/>
  <c r="AA374" i="3"/>
  <c r="H260" i="3"/>
  <c r="H258" i="3" s="1"/>
  <c r="N401" i="3"/>
  <c r="C341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N358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C188" i="71" s="1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W269" i="3" s="1"/>
  <c r="W543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AD315" i="3"/>
  <c r="G195" i="3"/>
  <c r="G193" i="3" s="1"/>
  <c r="Q277" i="3"/>
  <c r="G550" i="3"/>
  <c r="G549" i="3" s="1"/>
  <c r="G620" i="3" s="1"/>
  <c r="G291" i="3"/>
  <c r="AB277" i="3"/>
  <c r="E409" i="3"/>
  <c r="E350" i="3"/>
  <c r="AE328" i="3"/>
  <c r="C206" i="71" s="1"/>
  <c r="AE385" i="3"/>
  <c r="C227" i="71" s="1"/>
  <c r="R277" i="3"/>
  <c r="Q217" i="3"/>
  <c r="K277" i="3"/>
  <c r="D237" i="3"/>
  <c r="D230" i="3" s="1"/>
  <c r="D534" i="3" s="1"/>
  <c r="AD302" i="3"/>
  <c r="AD383" i="2"/>
  <c r="R302" i="3"/>
  <c r="E302" i="3"/>
  <c r="AE380" i="3"/>
  <c r="E359" i="3"/>
  <c r="E358" i="3" s="1"/>
  <c r="AD377" i="3"/>
  <c r="F368" i="3"/>
  <c r="P193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I230" i="3"/>
  <c r="I534" i="3" s="1"/>
  <c r="Q315" i="3"/>
  <c r="S302" i="3"/>
  <c r="J206" i="3"/>
  <c r="J529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M206" i="3"/>
  <c r="M529" i="3" s="1"/>
  <c r="I358" i="3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AD230" i="3"/>
  <c r="AD534" i="3" s="1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Z230" i="3"/>
  <c r="Z534" i="3" s="1"/>
  <c r="S368" i="3"/>
  <c r="J219" i="3"/>
  <c r="J217" i="3" s="1"/>
  <c r="I213" i="3"/>
  <c r="I206" i="3" s="1"/>
  <c r="I529" i="3" s="1"/>
  <c r="W230" i="3"/>
  <c r="W534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U277" i="3" s="1"/>
  <c r="J368" i="3"/>
  <c r="U371" i="3"/>
  <c r="V417" i="3"/>
  <c r="AA328" i="3"/>
  <c r="U364" i="3"/>
  <c r="J385" i="3"/>
  <c r="X350" i="3"/>
  <c r="K350" i="3"/>
  <c r="K349" i="3" s="1"/>
  <c r="Y401" i="3"/>
  <c r="D350" i="3"/>
  <c r="H393" i="3"/>
  <c r="Z393" i="3"/>
  <c r="M393" i="3"/>
  <c r="M564" i="3" s="1"/>
  <c r="O279" i="3"/>
  <c r="O277" i="3" s="1"/>
  <c r="AB566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T269" i="3" s="1"/>
  <c r="T543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X122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A191" i="5"/>
  <c r="AD457" i="65"/>
  <c r="AB5" i="65"/>
  <c r="E471" i="65"/>
  <c r="V7" i="65"/>
  <c r="K297" i="65"/>
  <c r="K4" i="65" s="1"/>
  <c r="AE297" i="65"/>
  <c r="E34" i="66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D206" i="3"/>
  <c r="D529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C207" i="71" s="1"/>
  <c r="E401" i="3"/>
  <c r="U550" i="3"/>
  <c r="U549" i="3" s="1"/>
  <c r="U620" i="3" s="1"/>
  <c r="U291" i="3"/>
  <c r="R315" i="3"/>
  <c r="E315" i="3"/>
  <c r="U193" i="3"/>
  <c r="L417" i="3"/>
  <c r="AC219" i="3"/>
  <c r="AC217" i="3" s="1"/>
  <c r="L260" i="3"/>
  <c r="L258" i="3" s="1"/>
  <c r="H217" i="3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R559" i="3"/>
  <c r="R626" i="3" s="1"/>
  <c r="E560" i="3"/>
  <c r="AC195" i="3"/>
  <c r="AC193" i="3" s="1"/>
  <c r="R417" i="3"/>
  <c r="AD409" i="3"/>
  <c r="AD570" i="3" s="1"/>
  <c r="T206" i="3"/>
  <c r="T529" i="3" s="1"/>
  <c r="Y230" i="3"/>
  <c r="Y534" i="3" s="1"/>
  <c r="AB206" i="3"/>
  <c r="AB529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P269" i="3" s="1"/>
  <c r="P543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C235" i="71" s="1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N230" i="3"/>
  <c r="N534" i="3" s="1"/>
  <c r="Y270" i="3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X206" i="3"/>
  <c r="X529" i="3" s="1"/>
  <c r="R230" i="3"/>
  <c r="R534" i="3" s="1"/>
  <c r="Y226" i="3"/>
  <c r="Y533" i="3" s="1"/>
  <c r="Y258" i="3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AC277" i="3"/>
  <c r="AC269" i="3" s="1"/>
  <c r="AC543" i="3" s="1"/>
  <c r="X393" i="3"/>
  <c r="K393" i="3"/>
  <c r="Z401" i="3"/>
  <c r="H315" i="3"/>
  <c r="Z315" i="3"/>
  <c r="M315" i="3"/>
  <c r="AB315" i="3"/>
  <c r="L391" i="5"/>
  <c r="L297" i="5" s="1"/>
  <c r="I549" i="2"/>
  <c r="E391" i="5"/>
  <c r="E297" i="5" s="1"/>
  <c r="G391" i="5"/>
  <c r="G297" i="5" s="1"/>
  <c r="I277" i="3"/>
  <c r="AA219" i="3"/>
  <c r="AA217" i="3" s="1"/>
  <c r="F537" i="3"/>
  <c r="F536" i="3" s="1"/>
  <c r="F616" i="3" s="1"/>
  <c r="F252" i="3"/>
  <c r="Q371" i="3"/>
  <c r="S272" i="3"/>
  <c r="S270" i="3" s="1"/>
  <c r="F230" i="3"/>
  <c r="F534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G270" i="3"/>
  <c r="Q328" i="3"/>
  <c r="X193" i="3"/>
  <c r="V219" i="3"/>
  <c r="V217" i="3" s="1"/>
  <c r="G371" i="3"/>
  <c r="U341" i="3"/>
  <c r="X315" i="3"/>
  <c r="W409" i="3"/>
  <c r="H272" i="3"/>
  <c r="H270" i="3" s="1"/>
  <c r="H560" i="3"/>
  <c r="H559" i="3" s="1"/>
  <c r="H626" i="3" s="1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M269" i="3" s="1"/>
  <c r="M543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E191" i="5"/>
  <c r="X530" i="1"/>
  <c r="X615" i="1" s="1"/>
  <c r="W5" i="65"/>
  <c r="Z457" i="65"/>
  <c r="P226" i="3"/>
  <c r="P533" i="3" s="1"/>
  <c r="AC213" i="3"/>
  <c r="AC206" i="3" s="1"/>
  <c r="AC529" i="3" s="1"/>
  <c r="F328" i="3"/>
  <c r="Q206" i="3"/>
  <c r="Q529" i="3" s="1"/>
  <c r="E279" i="3"/>
  <c r="E277" i="3" s="1"/>
  <c r="E269" i="3" s="1"/>
  <c r="E543" i="3" s="1"/>
  <c r="T195" i="3"/>
  <c r="T193" i="3" s="1"/>
  <c r="H550" i="3"/>
  <c r="H549" i="3" s="1"/>
  <c r="H620" i="3" s="1"/>
  <c r="H291" i="3"/>
  <c r="R401" i="3"/>
  <c r="L350" i="3"/>
  <c r="P206" i="3"/>
  <c r="P529" i="3" s="1"/>
  <c r="L377" i="3"/>
  <c r="AD569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F355" i="3"/>
  <c r="F374" i="3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C233" i="71" s="1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C133" i="71" s="1"/>
  <c r="L230" i="3"/>
  <c r="L534" i="3" s="1"/>
  <c r="F219" i="3"/>
  <c r="F217" i="3" s="1"/>
  <c r="S291" i="3"/>
  <c r="S550" i="3"/>
  <c r="S549" i="3" s="1"/>
  <c r="S620" i="3" s="1"/>
  <c r="O230" i="3"/>
  <c r="L206" i="3"/>
  <c r="L529" i="3" s="1"/>
  <c r="I328" i="3"/>
  <c r="S401" i="3"/>
  <c r="I563" i="3"/>
  <c r="L219" i="3"/>
  <c r="L217" i="3" s="1"/>
  <c r="M258" i="3"/>
  <c r="C279" i="3"/>
  <c r="C277" i="3" s="1"/>
  <c r="U302" i="3"/>
  <c r="D302" i="3"/>
  <c r="W206" i="3"/>
  <c r="W529" i="3" s="1"/>
  <c r="E226" i="3"/>
  <c r="E533" i="3" s="1"/>
  <c r="S377" i="3"/>
  <c r="Q341" i="3"/>
  <c r="F258" i="3"/>
  <c r="Z537" i="3"/>
  <c r="Z536" i="3" s="1"/>
  <c r="Z616" i="3" s="1"/>
  <c r="Z252" i="3"/>
  <c r="X417" i="3"/>
  <c r="V270" i="3"/>
  <c r="O328" i="3"/>
  <c r="O385" i="3"/>
  <c r="V537" i="3"/>
  <c r="V536" i="3" s="1"/>
  <c r="V616" i="3" s="1"/>
  <c r="V252" i="3"/>
  <c r="S206" i="3"/>
  <c r="S529" i="3" s="1"/>
  <c r="AA260" i="3"/>
  <c r="AA258" i="3" s="1"/>
  <c r="AC401" i="3"/>
  <c r="W385" i="3"/>
  <c r="I341" i="3"/>
  <c r="T260" i="3"/>
  <c r="T258" i="3" s="1"/>
  <c r="M563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560" i="3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569" i="3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Z359" i="3"/>
  <c r="Z358" i="3" s="1"/>
  <c r="M358" i="3"/>
  <c r="Y393" i="3"/>
  <c r="H355" i="3"/>
  <c r="Z328" i="3"/>
  <c r="Z385" i="3"/>
  <c r="M377" i="3"/>
  <c r="N182" i="3"/>
  <c r="N518" i="3" s="1"/>
  <c r="T480" i="3"/>
  <c r="T478" i="3" s="1"/>
  <c r="T606" i="3" s="1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N478" i="3" s="1"/>
  <c r="N606" i="3" s="1"/>
  <c r="N122" i="3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M460" i="3"/>
  <c r="M457" i="3" s="1"/>
  <c r="M601" i="3" s="1"/>
  <c r="M7" i="3"/>
  <c r="Q460" i="1"/>
  <c r="Q457" i="1" s="1"/>
  <c r="Q7" i="1"/>
  <c r="Q5" i="1" s="1"/>
  <c r="AD460" i="1"/>
  <c r="AD457" i="1" s="1"/>
  <c r="AD601" i="1" s="1"/>
  <c r="AD600" i="1" s="1"/>
  <c r="AD7" i="1"/>
  <c r="AD5" i="1" s="1"/>
  <c r="W460" i="3"/>
  <c r="W457" i="3" s="1"/>
  <c r="W601" i="3" s="1"/>
  <c r="W7" i="3"/>
  <c r="L453" i="41"/>
  <c r="Z453" i="39"/>
  <c r="D297" i="5"/>
  <c r="H67" i="1"/>
  <c r="M67" i="1"/>
  <c r="P541" i="1"/>
  <c r="P617" i="1" s="1"/>
  <c r="I297" i="1"/>
  <c r="S297" i="5"/>
  <c r="P471" i="40"/>
  <c r="P455" i="40" s="1"/>
  <c r="D471" i="40"/>
  <c r="D455" i="40" s="1"/>
  <c r="W297" i="1"/>
  <c r="Q299" i="2"/>
  <c r="Q557" i="2" s="1"/>
  <c r="Q556" i="2" s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M604" i="40"/>
  <c r="AC604" i="40"/>
  <c r="F604" i="40"/>
  <c r="W604" i="41"/>
  <c r="W599" i="41" s="1"/>
  <c r="W597" i="41" s="1"/>
  <c r="Z604" i="40"/>
  <c r="AB604" i="40"/>
  <c r="Q453" i="41"/>
  <c r="O471" i="41"/>
  <c r="O455" i="41" s="1"/>
  <c r="R463" i="2"/>
  <c r="R602" i="2" s="1"/>
  <c r="AB463" i="2"/>
  <c r="AB602" i="2" s="1"/>
  <c r="Q297" i="1"/>
  <c r="D67" i="5"/>
  <c r="M67" i="2"/>
  <c r="Q541" i="1"/>
  <c r="Q617" i="1" s="1"/>
  <c r="P257" i="1"/>
  <c r="J613" i="2"/>
  <c r="J659" i="2" s="1"/>
  <c r="J64" i="44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R4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S555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T4" i="65" s="1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C191" i="5"/>
  <c r="Z457" i="1"/>
  <c r="Z456" i="1" s="1"/>
  <c r="AD111" i="40"/>
  <c r="AD4" i="40" s="1"/>
  <c r="X297" i="5"/>
  <c r="AB111" i="2"/>
  <c r="J457" i="5"/>
  <c r="J601" i="5" s="1"/>
  <c r="AE191" i="5"/>
  <c r="F33" i="66" s="1"/>
  <c r="I471" i="40"/>
  <c r="I455" i="40" s="1"/>
  <c r="M453" i="40"/>
  <c r="F453" i="40"/>
  <c r="H453" i="41"/>
  <c r="I604" i="40"/>
  <c r="E5" i="1"/>
  <c r="O297" i="1"/>
  <c r="V297" i="1"/>
  <c r="I457" i="2"/>
  <c r="N524" i="2"/>
  <c r="AB460" i="3"/>
  <c r="AB457" i="3" s="1"/>
  <c r="AB601" i="3" s="1"/>
  <c r="AB7" i="3"/>
  <c r="Y460" i="2"/>
  <c r="Y457" i="2" s="1"/>
  <c r="Y7" i="2"/>
  <c r="Y5" i="2" s="1"/>
  <c r="K457" i="5"/>
  <c r="K601" i="5" s="1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H601" i="5" s="1"/>
  <c r="H600" i="5" s="1"/>
  <c r="K7" i="5"/>
  <c r="X524" i="2"/>
  <c r="AA111" i="40"/>
  <c r="AA4" i="40" s="1"/>
  <c r="W111" i="40"/>
  <c r="W4" i="40" s="1"/>
  <c r="U111" i="40"/>
  <c r="U4" i="40" s="1"/>
  <c r="M299" i="2"/>
  <c r="AA460" i="1"/>
  <c r="AA457" i="1" s="1"/>
  <c r="AA7" i="1"/>
  <c r="H460" i="2"/>
  <c r="H457" i="2" s="1"/>
  <c r="H7" i="2"/>
  <c r="N460" i="3"/>
  <c r="N457" i="3" s="1"/>
  <c r="N7" i="3"/>
  <c r="N5" i="3" s="1"/>
  <c r="H460" i="3"/>
  <c r="H457" i="3" s="1"/>
  <c r="H7" i="3"/>
  <c r="T460" i="1"/>
  <c r="T457" i="1" s="1"/>
  <c r="T7" i="1"/>
  <c r="T5" i="1" s="1"/>
  <c r="S460" i="2"/>
  <c r="S457" i="2" s="1"/>
  <c r="S7" i="2"/>
  <c r="S5" i="2" s="1"/>
  <c r="AA460" i="2"/>
  <c r="AA457" i="2" s="1"/>
  <c r="AA7" i="2"/>
  <c r="AE460" i="3"/>
  <c r="AE457" i="3" s="1"/>
  <c r="AE7" i="3"/>
  <c r="D460" i="3"/>
  <c r="D457" i="3" s="1"/>
  <c r="D7" i="3"/>
  <c r="D5" i="3" s="1"/>
  <c r="K460" i="3"/>
  <c r="K457" i="3" s="1"/>
  <c r="K7" i="3"/>
  <c r="K5" i="3" s="1"/>
  <c r="T460" i="5"/>
  <c r="T457" i="5" s="1"/>
  <c r="T7" i="5"/>
  <c r="C460" i="2"/>
  <c r="C457" i="2" s="1"/>
  <c r="C7" i="2"/>
  <c r="T460" i="2"/>
  <c r="T7" i="2"/>
  <c r="AE460" i="5"/>
  <c r="AE457" i="5" s="1"/>
  <c r="AE7" i="5"/>
  <c r="AB460" i="5"/>
  <c r="AB457" i="5" s="1"/>
  <c r="AB7" i="5"/>
  <c r="W460" i="5"/>
  <c r="W457" i="5" s="1"/>
  <c r="W7" i="5"/>
  <c r="AB460" i="2"/>
  <c r="AB457" i="2" s="1"/>
  <c r="AB7" i="2"/>
  <c r="AB5" i="2" s="1"/>
  <c r="W460" i="2"/>
  <c r="W457" i="2" s="1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AD605" i="3"/>
  <c r="V609" i="41"/>
  <c r="V604" i="41" s="1"/>
  <c r="V471" i="41"/>
  <c r="V455" i="41" s="1"/>
  <c r="V453" i="41" s="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111" i="44" s="1"/>
  <c r="AD576" i="5"/>
  <c r="U634" i="5"/>
  <c r="U633" i="5" s="1"/>
  <c r="U661" i="5" s="1"/>
  <c r="U105" i="44" s="1"/>
  <c r="U111" i="44" s="1"/>
  <c r="U576" i="5"/>
  <c r="M634" i="5"/>
  <c r="M633" i="5" s="1"/>
  <c r="M661" i="5" s="1"/>
  <c r="M105" i="44" s="1"/>
  <c r="M111" i="44" s="1"/>
  <c r="M576" i="5"/>
  <c r="C634" i="5"/>
  <c r="C633" i="5" s="1"/>
  <c r="C661" i="5" s="1"/>
  <c r="C105" i="44" s="1"/>
  <c r="C576" i="5"/>
  <c r="N605" i="3"/>
  <c r="L599" i="41"/>
  <c r="L597" i="41" s="1"/>
  <c r="H658" i="41"/>
  <c r="H599" i="41"/>
  <c r="H597" i="41" s="1"/>
  <c r="W658" i="41"/>
  <c r="H606" i="5"/>
  <c r="H604" i="5" s="1"/>
  <c r="H658" i="5" s="1"/>
  <c r="H45" i="44" s="1"/>
  <c r="H471" i="5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X624" i="5" s="1"/>
  <c r="X660" i="5" s="1"/>
  <c r="X85" i="44" s="1"/>
  <c r="X555" i="5"/>
  <c r="E614" i="5"/>
  <c r="E613" i="5" s="1"/>
  <c r="E659" i="5" s="1"/>
  <c r="E65" i="44" s="1"/>
  <c r="E524" i="5"/>
  <c r="AB625" i="5"/>
  <c r="AB624" i="5" s="1"/>
  <c r="AB660" i="5" s="1"/>
  <c r="AB85" i="44" s="1"/>
  <c r="AB555" i="5"/>
  <c r="AE555" i="1"/>
  <c r="R7" i="2"/>
  <c r="R458" i="2"/>
  <c r="R457" i="2" s="1"/>
  <c r="F458" i="1"/>
  <c r="F457" i="1" s="1"/>
  <c r="F7" i="1"/>
  <c r="AC458" i="3"/>
  <c r="AC457" i="3" s="1"/>
  <c r="AC7" i="3"/>
  <c r="AA458" i="3"/>
  <c r="AA457" i="3" s="1"/>
  <c r="AA7" i="3"/>
  <c r="AE625" i="5"/>
  <c r="AE624" i="5" s="1"/>
  <c r="AE660" i="5" s="1"/>
  <c r="AE85" i="44" s="1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576" i="5"/>
  <c r="Q634" i="5"/>
  <c r="Q633" i="5" s="1"/>
  <c r="Q661" i="5" s="1"/>
  <c r="Q105" i="44" s="1"/>
  <c r="Q111" i="44" s="1"/>
  <c r="Q576" i="5"/>
  <c r="O471" i="2"/>
  <c r="AE606" i="5"/>
  <c r="AE604" i="5" s="1"/>
  <c r="AE658" i="5" s="1"/>
  <c r="AE45" i="44" s="1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W615" i="1"/>
  <c r="C67" i="5"/>
  <c r="M7" i="5"/>
  <c r="Y601" i="1"/>
  <c r="Y600" i="1" s="1"/>
  <c r="Y456" i="1"/>
  <c r="L601" i="5"/>
  <c r="AD615" i="1"/>
  <c r="AD613" i="1" s="1"/>
  <c r="AD659" i="1" s="1"/>
  <c r="AD66" i="44" s="1"/>
  <c r="AD524" i="1"/>
  <c r="Q625" i="1"/>
  <c r="Q624" i="1" s="1"/>
  <c r="Q660" i="1" s="1"/>
  <c r="Q86" i="44" s="1"/>
  <c r="Q555" i="1"/>
  <c r="X457" i="3"/>
  <c r="J605" i="3"/>
  <c r="S605" i="2"/>
  <c r="S604" i="2" s="1"/>
  <c r="S658" i="2" s="1"/>
  <c r="S44" i="44" s="1"/>
  <c r="S471" i="2"/>
  <c r="AA471" i="39"/>
  <c r="AA455" i="39" s="1"/>
  <c r="AA453" i="39" s="1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P604" i="39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111" i="44" s="1"/>
  <c r="Y576" i="5"/>
  <c r="Y604" i="39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H471" i="39"/>
  <c r="H455" i="39" s="1"/>
  <c r="H453" i="39" s="1"/>
  <c r="R471" i="39"/>
  <c r="R455" i="39" s="1"/>
  <c r="R453" i="39" s="1"/>
  <c r="X604" i="41"/>
  <c r="K604" i="41"/>
  <c r="F604" i="41"/>
  <c r="S604" i="41"/>
  <c r="AD606" i="1"/>
  <c r="AD604" i="1" s="1"/>
  <c r="AD658" i="1" s="1"/>
  <c r="AD46" i="44" s="1"/>
  <c r="AD471" i="1"/>
  <c r="Y557" i="2"/>
  <c r="Y556" i="2" s="1"/>
  <c r="H601" i="1"/>
  <c r="H600" i="1" s="1"/>
  <c r="H456" i="1"/>
  <c r="C463" i="3"/>
  <c r="C602" i="3" s="1"/>
  <c r="F463" i="2"/>
  <c r="F602" i="2" s="1"/>
  <c r="AD457" i="5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N5" i="5"/>
  <c r="R191" i="5"/>
  <c r="I614" i="5"/>
  <c r="H625" i="5"/>
  <c r="H624" i="5" s="1"/>
  <c r="H660" i="5" s="1"/>
  <c r="H85" i="44" s="1"/>
  <c r="H555" i="5"/>
  <c r="U625" i="1"/>
  <c r="U624" i="1" s="1"/>
  <c r="U660" i="1" s="1"/>
  <c r="U86" i="44" s="1"/>
  <c r="U555" i="1"/>
  <c r="T625" i="1"/>
  <c r="T624" i="1" s="1"/>
  <c r="T660" i="1" s="1"/>
  <c r="T86" i="44" s="1"/>
  <c r="T555" i="1"/>
  <c r="K625" i="5"/>
  <c r="K624" i="5" s="1"/>
  <c r="K660" i="5" s="1"/>
  <c r="K85" i="44" s="1"/>
  <c r="AA625" i="1"/>
  <c r="AA624" i="1" s="1"/>
  <c r="AA660" i="1" s="1"/>
  <c r="AA86" i="44" s="1"/>
  <c r="R7" i="1"/>
  <c r="R5" i="1" s="1"/>
  <c r="E7" i="5"/>
  <c r="L613" i="2"/>
  <c r="L659" i="2" s="1"/>
  <c r="L64" i="44" s="1"/>
  <c r="Z524" i="2"/>
  <c r="AD7" i="3"/>
  <c r="Z457" i="3"/>
  <c r="E7" i="3"/>
  <c r="S7" i="3"/>
  <c r="J457" i="3"/>
  <c r="J463" i="3"/>
  <c r="J602" i="3" s="1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AE634" i="5"/>
  <c r="AE633" i="5" s="1"/>
  <c r="AE661" i="5" s="1"/>
  <c r="AE105" i="44" s="1"/>
  <c r="AE576" i="5"/>
  <c r="P634" i="5"/>
  <c r="P633" i="5" s="1"/>
  <c r="P661" i="5" s="1"/>
  <c r="P105" i="44" s="1"/>
  <c r="P111" i="44" s="1"/>
  <c r="P576" i="5"/>
  <c r="U458" i="5"/>
  <c r="U457" i="5" s="1"/>
  <c r="U7" i="5"/>
  <c r="D299" i="2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AC299" i="2"/>
  <c r="M625" i="5"/>
  <c r="M555" i="5"/>
  <c r="M541" i="1"/>
  <c r="M617" i="1" s="1"/>
  <c r="V257" i="1"/>
  <c r="V191" i="1" s="1"/>
  <c r="F297" i="1"/>
  <c r="N463" i="2"/>
  <c r="N602" i="2" s="1"/>
  <c r="AD625" i="5"/>
  <c r="AD624" i="5" s="1"/>
  <c r="AD660" i="5" s="1"/>
  <c r="AD85" i="44" s="1"/>
  <c r="AD555" i="5"/>
  <c r="AD297" i="1"/>
  <c r="AD524" i="2"/>
  <c r="Z457" i="2"/>
  <c r="E7" i="2"/>
  <c r="G457" i="1"/>
  <c r="AD464" i="3"/>
  <c r="AD463" i="3" s="1"/>
  <c r="AD602" i="3" s="1"/>
  <c r="AD67" i="3"/>
  <c r="F458" i="3"/>
  <c r="F457" i="3" s="1"/>
  <c r="F7" i="3"/>
  <c r="L457" i="3"/>
  <c r="E463" i="3"/>
  <c r="E602" i="3" s="1"/>
  <c r="V67" i="3"/>
  <c r="R458" i="3"/>
  <c r="R457" i="3" s="1"/>
  <c r="R7" i="3"/>
  <c r="Q7" i="2"/>
  <c r="C297" i="5"/>
  <c r="G257" i="1"/>
  <c r="S457" i="1"/>
  <c r="V7" i="2"/>
  <c r="V5" i="2" s="1"/>
  <c r="V458" i="2"/>
  <c r="V457" i="2" s="1"/>
  <c r="G457" i="2"/>
  <c r="AB191" i="5"/>
  <c r="N615" i="1"/>
  <c r="N613" i="1" s="1"/>
  <c r="N659" i="1" s="1"/>
  <c r="N66" i="44" s="1"/>
  <c r="N524" i="1"/>
  <c r="I541" i="1"/>
  <c r="I617" i="1" s="1"/>
  <c r="F257" i="1"/>
  <c r="Q191" i="5"/>
  <c r="L257" i="1"/>
  <c r="L191" i="1" s="1"/>
  <c r="U191" i="5"/>
  <c r="AB605" i="2"/>
  <c r="AB604" i="2" s="1"/>
  <c r="AB658" i="2" s="1"/>
  <c r="AB44" i="44" s="1"/>
  <c r="AB471" i="2"/>
  <c r="T606" i="5"/>
  <c r="T604" i="5" s="1"/>
  <c r="T658" i="5" s="1"/>
  <c r="T45" i="44" s="1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AD604" i="5" s="1"/>
  <c r="AD658" i="5" s="1"/>
  <c r="AD45" i="44" s="1"/>
  <c r="AD471" i="5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463" i="5" s="1"/>
  <c r="AE602" i="5" s="1"/>
  <c r="AE67" i="5"/>
  <c r="S464" i="5"/>
  <c r="S463" i="5" s="1"/>
  <c r="S602" i="5" s="1"/>
  <c r="S67" i="5"/>
  <c r="S5" i="5" s="1"/>
  <c r="S601" i="5"/>
  <c r="AA464" i="2"/>
  <c r="AA463" i="2" s="1"/>
  <c r="AA602" i="2" s="1"/>
  <c r="AA67" i="2"/>
  <c r="I625" i="1"/>
  <c r="I464" i="2"/>
  <c r="I463" i="2" s="1"/>
  <c r="I602" i="2" s="1"/>
  <c r="I67" i="2"/>
  <c r="G625" i="1"/>
  <c r="G624" i="1" s="1"/>
  <c r="G660" i="1" s="1"/>
  <c r="G86" i="44" s="1"/>
  <c r="G555" i="1"/>
  <c r="AD464" i="2"/>
  <c r="AD463" i="2" s="1"/>
  <c r="AD602" i="2" s="1"/>
  <c r="AD67" i="2"/>
  <c r="Y625" i="1"/>
  <c r="Y624" i="1" s="1"/>
  <c r="Y660" i="1" s="1"/>
  <c r="Y86" i="44" s="1"/>
  <c r="Y555" i="1"/>
  <c r="I601" i="1"/>
  <c r="I600" i="1" s="1"/>
  <c r="I456" i="1"/>
  <c r="W625" i="1"/>
  <c r="W624" i="1" s="1"/>
  <c r="W660" i="1" s="1"/>
  <c r="W86" i="44" s="1"/>
  <c r="W555" i="1"/>
  <c r="X7" i="2"/>
  <c r="X458" i="2"/>
  <c r="X457" i="2" s="1"/>
  <c r="L625" i="5"/>
  <c r="AA464" i="3"/>
  <c r="AA463" i="3" s="1"/>
  <c r="AA602" i="3" s="1"/>
  <c r="AA67" i="3"/>
  <c r="N297" i="5"/>
  <c r="M457" i="2"/>
  <c r="S463" i="3"/>
  <c r="S602" i="3" s="1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T634" i="5"/>
  <c r="T633" i="5" s="1"/>
  <c r="T661" i="5" s="1"/>
  <c r="T105" i="44" s="1"/>
  <c r="T111" i="44" s="1"/>
  <c r="T576" i="5"/>
  <c r="L634" i="5"/>
  <c r="L633" i="5" s="1"/>
  <c r="L661" i="5" s="1"/>
  <c r="L105" i="44" s="1"/>
  <c r="L111" i="44" s="1"/>
  <c r="L576" i="5"/>
  <c r="C463" i="5"/>
  <c r="C602" i="5" s="1"/>
  <c r="M457" i="5"/>
  <c r="Z7" i="1"/>
  <c r="Z5" i="1" s="1"/>
  <c r="K297" i="1"/>
  <c r="W67" i="5"/>
  <c r="U67" i="3"/>
  <c r="AA604" i="39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L471" i="39"/>
  <c r="L455" i="39" s="1"/>
  <c r="L453" i="39" s="1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604" i="5" s="1"/>
  <c r="E658" i="5" s="1"/>
  <c r="E45" i="44" s="1"/>
  <c r="E471" i="5"/>
  <c r="J606" i="1"/>
  <c r="J604" i="1" s="1"/>
  <c r="J658" i="1" s="1"/>
  <c r="J46" i="44" s="1"/>
  <c r="J471" i="1"/>
  <c r="T471" i="39"/>
  <c r="T455" i="39" s="1"/>
  <c r="T453" i="39" s="1"/>
  <c r="AC471" i="39"/>
  <c r="AC455" i="39" s="1"/>
  <c r="AC453" i="39" s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R453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H604" i="39"/>
  <c r="R604" i="39"/>
  <c r="L606" i="1"/>
  <c r="L604" i="1" s="1"/>
  <c r="L658" i="1" s="1"/>
  <c r="L46" i="44" s="1"/>
  <c r="L471" i="1"/>
  <c r="N634" i="5"/>
  <c r="N633" i="5" s="1"/>
  <c r="N661" i="5" s="1"/>
  <c r="N105" i="44" s="1"/>
  <c r="N111" i="44" s="1"/>
  <c r="N576" i="5"/>
  <c r="D634" i="5"/>
  <c r="D633" i="5" s="1"/>
  <c r="D661" i="5" s="1"/>
  <c r="D105" i="44" s="1"/>
  <c r="D111" i="44" s="1"/>
  <c r="D576" i="5"/>
  <c r="C458" i="3"/>
  <c r="C457" i="3" s="1"/>
  <c r="C7" i="3"/>
  <c r="C5" i="3" s="1"/>
  <c r="O615" i="1"/>
  <c r="U464" i="5"/>
  <c r="U463" i="5" s="1"/>
  <c r="U602" i="5" s="1"/>
  <c r="U67" i="5"/>
  <c r="O7" i="1"/>
  <c r="O5" i="1" s="1"/>
  <c r="J7" i="5"/>
  <c r="L464" i="5"/>
  <c r="L463" i="5" s="1"/>
  <c r="L602" i="5" s="1"/>
  <c r="L67" i="5"/>
  <c r="E463" i="2"/>
  <c r="E602" i="2" s="1"/>
  <c r="AC5" i="1"/>
  <c r="R614" i="5"/>
  <c r="R613" i="5" s="1"/>
  <c r="R659" i="5" s="1"/>
  <c r="R65" i="44" s="1"/>
  <c r="R524" i="5"/>
  <c r="J625" i="5"/>
  <c r="J624" i="5" s="1"/>
  <c r="J660" i="5" s="1"/>
  <c r="J85" i="44" s="1"/>
  <c r="J555" i="5"/>
  <c r="AC297" i="1"/>
  <c r="L67" i="2"/>
  <c r="R457" i="1"/>
  <c r="E457" i="5"/>
  <c r="U457" i="2"/>
  <c r="K524" i="2"/>
  <c r="Z613" i="2"/>
  <c r="Z659" i="2" s="1"/>
  <c r="Z64" i="44" s="1"/>
  <c r="AD457" i="3"/>
  <c r="I458" i="3"/>
  <c r="I457" i="3" s="1"/>
  <c r="I7" i="3"/>
  <c r="I5" i="3" s="1"/>
  <c r="E457" i="3"/>
  <c r="S457" i="3"/>
  <c r="Y7" i="3"/>
  <c r="G463" i="3"/>
  <c r="G602" i="3" s="1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AE453" i="41" s="1"/>
  <c r="W634" i="3"/>
  <c r="I634" i="5"/>
  <c r="I633" i="5" s="1"/>
  <c r="I661" i="5" s="1"/>
  <c r="I105" i="44" s="1"/>
  <c r="I111" i="44" s="1"/>
  <c r="I576" i="5"/>
  <c r="P605" i="3"/>
  <c r="U606" i="5"/>
  <c r="U604" i="5" s="1"/>
  <c r="U658" i="5" s="1"/>
  <c r="U45" i="44" s="1"/>
  <c r="U471" i="5"/>
  <c r="AB605" i="3"/>
  <c r="O458" i="5"/>
  <c r="O457" i="5" s="1"/>
  <c r="O7" i="5"/>
  <c r="H191" i="1"/>
  <c r="C299" i="2"/>
  <c r="L458" i="1"/>
  <c r="L457" i="1" s="1"/>
  <c r="L7" i="1"/>
  <c r="L5" i="1" s="1"/>
  <c r="K463" i="2"/>
  <c r="K602" i="2" s="1"/>
  <c r="O67" i="5"/>
  <c r="W458" i="1"/>
  <c r="W457" i="1" s="1"/>
  <c r="W7" i="1"/>
  <c r="W5" i="1" s="1"/>
  <c r="Z458" i="5"/>
  <c r="Z457" i="5" s="1"/>
  <c r="Z7" i="5"/>
  <c r="AA7" i="5"/>
  <c r="AA5" i="5" s="1"/>
  <c r="V541" i="1"/>
  <c r="V617" i="1" s="1"/>
  <c r="W299" i="2"/>
  <c r="F625" i="1"/>
  <c r="F624" i="1" s="1"/>
  <c r="F660" i="1" s="1"/>
  <c r="F86" i="44" s="1"/>
  <c r="F555" i="1"/>
  <c r="N7" i="2"/>
  <c r="N458" i="2"/>
  <c r="N457" i="2" s="1"/>
  <c r="Q625" i="5"/>
  <c r="AD625" i="1"/>
  <c r="AC625" i="5"/>
  <c r="AD613" i="2"/>
  <c r="AD659" i="2" s="1"/>
  <c r="AD64" i="44" s="1"/>
  <c r="U458" i="1"/>
  <c r="U457" i="1" s="1"/>
  <c r="U7" i="1"/>
  <c r="U5" i="1" s="1"/>
  <c r="G614" i="5"/>
  <c r="Z7" i="2"/>
  <c r="Z5" i="2" s="1"/>
  <c r="AA625" i="5"/>
  <c r="O458" i="3"/>
  <c r="O457" i="3" s="1"/>
  <c r="O7" i="3"/>
  <c r="O5" i="3" s="1"/>
  <c r="I463" i="3"/>
  <c r="I602" i="3" s="1"/>
  <c r="V458" i="3"/>
  <c r="V457" i="3" s="1"/>
  <c r="V7" i="3"/>
  <c r="X67" i="3"/>
  <c r="V463" i="3"/>
  <c r="V602" i="3" s="1"/>
  <c r="T464" i="3"/>
  <c r="T463" i="3" s="1"/>
  <c r="T602" i="3" s="1"/>
  <c r="T67" i="3"/>
  <c r="C625" i="5"/>
  <c r="C624" i="5" s="1"/>
  <c r="C660" i="5" s="1"/>
  <c r="C85" i="44" s="1"/>
  <c r="C555" i="5"/>
  <c r="G541" i="1"/>
  <c r="G617" i="1" s="1"/>
  <c r="P7" i="5"/>
  <c r="E625" i="5"/>
  <c r="G7" i="2"/>
  <c r="AA614" i="5"/>
  <c r="AB614" i="5"/>
  <c r="W614" i="5"/>
  <c r="F541" i="1"/>
  <c r="F617" i="1" s="1"/>
  <c r="J615" i="1"/>
  <c r="Q614" i="5"/>
  <c r="Q613" i="5" s="1"/>
  <c r="Q659" i="5" s="1"/>
  <c r="Q65" i="44" s="1"/>
  <c r="F614" i="5"/>
  <c r="L541" i="1"/>
  <c r="L617" i="1" s="1"/>
  <c r="U614" i="5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111" i="44" s="1"/>
  <c r="AA576" i="5"/>
  <c r="O634" i="5"/>
  <c r="O633" i="5" s="1"/>
  <c r="O661" i="5" s="1"/>
  <c r="O105" i="44" s="1"/>
  <c r="O111" i="44" s="1"/>
  <c r="O576" i="5"/>
  <c r="E634" i="5"/>
  <c r="E633" i="5" s="1"/>
  <c r="E661" i="5" s="1"/>
  <c r="E105" i="44" s="1"/>
  <c r="E111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V658" i="40"/>
  <c r="V599" i="40"/>
  <c r="V597" i="40" s="1"/>
  <c r="I658" i="40"/>
  <c r="I599" i="40"/>
  <c r="I597" i="40" s="1"/>
  <c r="L658" i="40"/>
  <c r="L599" i="40"/>
  <c r="L597" i="40" s="1"/>
  <c r="Q658" i="41"/>
  <c r="Q599" i="41"/>
  <c r="Q597" i="41" s="1"/>
  <c r="O658" i="41"/>
  <c r="O599" i="41"/>
  <c r="Z606" i="5"/>
  <c r="Z604" i="5" s="1"/>
  <c r="Z658" i="5" s="1"/>
  <c r="Z45" i="44" s="1"/>
  <c r="Z471" i="5"/>
  <c r="F458" i="5"/>
  <c r="F457" i="5" s="1"/>
  <c r="F7" i="5"/>
  <c r="X464" i="2"/>
  <c r="X463" i="2" s="1"/>
  <c r="X602" i="2" s="1"/>
  <c r="X67" i="2"/>
  <c r="K458" i="1"/>
  <c r="K457" i="1" s="1"/>
  <c r="K7" i="1"/>
  <c r="K5" i="1" s="1"/>
  <c r="N298" i="2"/>
  <c r="N297" i="2" s="1"/>
  <c r="C458" i="5"/>
  <c r="C457" i="5" s="1"/>
  <c r="C7" i="5"/>
  <c r="C5" i="5" s="1"/>
  <c r="AC464" i="2"/>
  <c r="AC463" i="2" s="1"/>
  <c r="AC602" i="2" s="1"/>
  <c r="AC67" i="2"/>
  <c r="S625" i="5"/>
  <c r="S624" i="5" s="1"/>
  <c r="S660" i="5" s="1"/>
  <c r="S85" i="44" s="1"/>
  <c r="S555" i="5"/>
  <c r="O625" i="1"/>
  <c r="O624" i="1" s="1"/>
  <c r="O660" i="1" s="1"/>
  <c r="O86" i="44" s="1"/>
  <c r="O555" i="1"/>
  <c r="T625" i="5"/>
  <c r="T624" i="5" s="1"/>
  <c r="T660" i="5" s="1"/>
  <c r="T85" i="44" s="1"/>
  <c r="T555" i="5"/>
  <c r="AB464" i="5"/>
  <c r="AB463" i="5" s="1"/>
  <c r="AB602" i="5" s="1"/>
  <c r="AB67" i="5"/>
  <c r="AC464" i="5"/>
  <c r="AC463" i="5" s="1"/>
  <c r="AC602" i="5" s="1"/>
  <c r="AC67" i="5"/>
  <c r="O7" i="2"/>
  <c r="O458" i="2"/>
  <c r="O457" i="2" s="1"/>
  <c r="U625" i="5"/>
  <c r="U624" i="5" s="1"/>
  <c r="U660" i="5" s="1"/>
  <c r="U85" i="44" s="1"/>
  <c r="U555" i="5"/>
  <c r="Z297" i="5"/>
  <c r="F601" i="2"/>
  <c r="V625" i="5"/>
  <c r="V624" i="5" s="1"/>
  <c r="V660" i="5" s="1"/>
  <c r="V85" i="44" s="1"/>
  <c r="G458" i="3"/>
  <c r="G457" i="3" s="1"/>
  <c r="G7" i="3"/>
  <c r="N625" i="5"/>
  <c r="N555" i="5"/>
  <c r="R625" i="5"/>
  <c r="R624" i="5" s="1"/>
  <c r="R660" i="5" s="1"/>
  <c r="R85" i="44" s="1"/>
  <c r="R555" i="5"/>
  <c r="D625" i="1"/>
  <c r="D624" i="1" s="1"/>
  <c r="D660" i="1" s="1"/>
  <c r="D86" i="44" s="1"/>
  <c r="D555" i="1"/>
  <c r="L614" i="5"/>
  <c r="L524" i="5"/>
  <c r="L625" i="1"/>
  <c r="L624" i="1" s="1"/>
  <c r="L660" i="1" s="1"/>
  <c r="L86" i="44" s="1"/>
  <c r="L555" i="1"/>
  <c r="M7" i="2"/>
  <c r="N463" i="3"/>
  <c r="N602" i="3" s="1"/>
  <c r="T7" i="3"/>
  <c r="E605" i="2"/>
  <c r="E604" i="2" s="1"/>
  <c r="E658" i="2" s="1"/>
  <c r="E44" i="44" s="1"/>
  <c r="E471" i="2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111" i="44" s="1"/>
  <c r="S576" i="5"/>
  <c r="H634" i="5"/>
  <c r="H633" i="5" s="1"/>
  <c r="H661" i="5" s="1"/>
  <c r="H105" i="44" s="1"/>
  <c r="H111" i="44" s="1"/>
  <c r="H576" i="5"/>
  <c r="C634" i="3"/>
  <c r="I471" i="2"/>
  <c r="Y471" i="2"/>
  <c r="AE471" i="1"/>
  <c r="H7" i="5"/>
  <c r="T615" i="1"/>
  <c r="T613" i="1" s="1"/>
  <c r="T659" i="1" s="1"/>
  <c r="T66" i="44" s="1"/>
  <c r="G7" i="5"/>
  <c r="K625" i="1"/>
  <c r="K624" i="1" s="1"/>
  <c r="K660" i="1" s="1"/>
  <c r="K86" i="44" s="1"/>
  <c r="K555" i="1"/>
  <c r="W463" i="5"/>
  <c r="W602" i="5" s="1"/>
  <c r="W625" i="5"/>
  <c r="H614" i="5"/>
  <c r="H613" i="5" s="1"/>
  <c r="H659" i="5" s="1"/>
  <c r="H65" i="44" s="1"/>
  <c r="H524" i="5"/>
  <c r="D614" i="5"/>
  <c r="T457" i="2"/>
  <c r="U463" i="3"/>
  <c r="U602" i="3" s="1"/>
  <c r="F605" i="3"/>
  <c r="W605" i="3"/>
  <c r="AA605" i="3"/>
  <c r="AE471" i="39"/>
  <c r="AE455" i="39" s="1"/>
  <c r="AE453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AA453" i="41" s="1"/>
  <c r="W634" i="5"/>
  <c r="W633" i="5" s="1"/>
  <c r="W661" i="5" s="1"/>
  <c r="W105" i="44" s="1"/>
  <c r="W111" i="44" s="1"/>
  <c r="W576" i="5"/>
  <c r="S634" i="3"/>
  <c r="S633" i="3" s="1"/>
  <c r="S661" i="3" s="1"/>
  <c r="S576" i="3"/>
  <c r="H634" i="3"/>
  <c r="M605" i="2"/>
  <c r="M604" i="2" s="1"/>
  <c r="M658" i="2" s="1"/>
  <c r="M44" i="44" s="1"/>
  <c r="M471" i="2"/>
  <c r="T604" i="39"/>
  <c r="AC604" i="39"/>
  <c r="AA604" i="40"/>
  <c r="W604" i="40"/>
  <c r="U604" i="40"/>
  <c r="Z604" i="41"/>
  <c r="M604" i="41"/>
  <c r="R604" i="41"/>
  <c r="D471" i="39"/>
  <c r="D455" i="39" s="1"/>
  <c r="D453" i="39" s="1"/>
  <c r="N471" i="39"/>
  <c r="N455" i="39" s="1"/>
  <c r="N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R297" i="1"/>
  <c r="J7" i="1"/>
  <c r="J5" i="1" s="1"/>
  <c r="AE7" i="1"/>
  <c r="AE5" i="1" s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Q464" i="5"/>
  <c r="Q463" i="5" s="1"/>
  <c r="Q602" i="5" s="1"/>
  <c r="Q67" i="5"/>
  <c r="U7" i="2"/>
  <c r="K613" i="2"/>
  <c r="K659" i="2" s="1"/>
  <c r="K64" i="44" s="1"/>
  <c r="P458" i="3"/>
  <c r="P457" i="3" s="1"/>
  <c r="P7" i="3"/>
  <c r="AC67" i="3"/>
  <c r="Y457" i="3"/>
  <c r="Q605" i="3"/>
  <c r="S605" i="3"/>
  <c r="P606" i="5"/>
  <c r="P604" i="5" s="1"/>
  <c r="P658" i="5" s="1"/>
  <c r="P45" i="44" s="1"/>
  <c r="P471" i="5"/>
  <c r="AC111" i="44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111" i="44" s="1"/>
  <c r="J576" i="5"/>
  <c r="P67" i="1"/>
  <c r="P299" i="2"/>
  <c r="H557" i="2"/>
  <c r="H556" i="2" s="1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I557" i="2"/>
  <c r="H464" i="2"/>
  <c r="H463" i="2" s="1"/>
  <c r="H602" i="2" s="1"/>
  <c r="H67" i="2"/>
  <c r="M458" i="1"/>
  <c r="M457" i="1" s="1"/>
  <c r="M7" i="1"/>
  <c r="M5" i="1" s="1"/>
  <c r="AA457" i="5"/>
  <c r="D458" i="1"/>
  <c r="D457" i="1" s="1"/>
  <c r="D7" i="1"/>
  <c r="D5" i="1" s="1"/>
  <c r="C297" i="1"/>
  <c r="AD7" i="2"/>
  <c r="AD458" i="2"/>
  <c r="AD457" i="2" s="1"/>
  <c r="E464" i="5"/>
  <c r="E463" i="5" s="1"/>
  <c r="E602" i="5" s="1"/>
  <c r="E67" i="5"/>
  <c r="T524" i="2"/>
  <c r="L299" i="2"/>
  <c r="F464" i="3"/>
  <c r="F463" i="3" s="1"/>
  <c r="F602" i="3" s="1"/>
  <c r="F67" i="3"/>
  <c r="X463" i="3"/>
  <c r="X602" i="3" s="1"/>
  <c r="P457" i="5"/>
  <c r="K191" i="5"/>
  <c r="E524" i="2"/>
  <c r="Y524" i="2"/>
  <c r="J457" i="2"/>
  <c r="AB191" i="1"/>
  <c r="N191" i="5"/>
  <c r="X257" i="1"/>
  <c r="I605" i="3"/>
  <c r="L605" i="2"/>
  <c r="L604" i="2" s="1"/>
  <c r="L658" i="2" s="1"/>
  <c r="L44" i="44" s="1"/>
  <c r="L471" i="2"/>
  <c r="AB609" i="41"/>
  <c r="AB604" i="41" s="1"/>
  <c r="AB471" i="41"/>
  <c r="AB455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AB658" i="39"/>
  <c r="AB599" i="39"/>
  <c r="AB597" i="39" s="1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Z453" i="40"/>
  <c r="AB453" i="40"/>
  <c r="P453" i="40"/>
  <c r="D453" i="40"/>
  <c r="S606" i="5"/>
  <c r="S604" i="5" s="1"/>
  <c r="S658" i="5" s="1"/>
  <c r="S45" i="44" s="1"/>
  <c r="S471" i="5"/>
  <c r="AD634" i="3"/>
  <c r="G634" i="5"/>
  <c r="G633" i="5" s="1"/>
  <c r="G661" i="5" s="1"/>
  <c r="G105" i="44" s="1"/>
  <c r="G111" i="44" s="1"/>
  <c r="G576" i="5"/>
  <c r="J464" i="5"/>
  <c r="J463" i="5" s="1"/>
  <c r="J602" i="5" s="1"/>
  <c r="J67" i="5"/>
  <c r="C464" i="2"/>
  <c r="C463" i="2" s="1"/>
  <c r="C602" i="2" s="1"/>
  <c r="C67" i="2"/>
  <c r="AD464" i="5"/>
  <c r="AD463" i="5" s="1"/>
  <c r="AD602" i="5" s="1"/>
  <c r="AD67" i="5"/>
  <c r="AB458" i="1"/>
  <c r="AB457" i="1" s="1"/>
  <c r="AB7" i="1"/>
  <c r="AB5" i="1" s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V625" i="1"/>
  <c r="P7" i="2"/>
  <c r="P458" i="2"/>
  <c r="P457" i="2" s="1"/>
  <c r="AB297" i="5"/>
  <c r="G625" i="5"/>
  <c r="G624" i="5" s="1"/>
  <c r="G660" i="5" s="1"/>
  <c r="G85" i="44" s="1"/>
  <c r="G555" i="5"/>
  <c r="Z625" i="5"/>
  <c r="Z624" i="5" s="1"/>
  <c r="Z660" i="5" s="1"/>
  <c r="Z85" i="44" s="1"/>
  <c r="Z555" i="5"/>
  <c r="D7" i="2"/>
  <c r="D458" i="2"/>
  <c r="D457" i="2" s="1"/>
  <c r="L464" i="3"/>
  <c r="L463" i="3" s="1"/>
  <c r="L602" i="3" s="1"/>
  <c r="L67" i="3"/>
  <c r="R464" i="3"/>
  <c r="R463" i="3" s="1"/>
  <c r="R602" i="3" s="1"/>
  <c r="R67" i="3"/>
  <c r="AE297" i="5"/>
  <c r="F34" i="66" s="1"/>
  <c r="S557" i="2"/>
  <c r="S556" i="2" s="1"/>
  <c r="S298" i="2"/>
  <c r="S297" i="2" s="1"/>
  <c r="Q464" i="3"/>
  <c r="Q463" i="3" s="1"/>
  <c r="Q602" i="3" s="1"/>
  <c r="Q67" i="3"/>
  <c r="U458" i="3"/>
  <c r="U457" i="3" s="1"/>
  <c r="U7" i="3"/>
  <c r="U5" i="3" s="1"/>
  <c r="T45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G457" i="5"/>
  <c r="D625" i="5"/>
  <c r="D624" i="5" s="1"/>
  <c r="D660" i="5" s="1"/>
  <c r="D85" i="44" s="1"/>
  <c r="D555" i="5"/>
  <c r="X7" i="3"/>
  <c r="E111" i="2"/>
  <c r="W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Y471" i="39"/>
  <c r="Y455" i="39" s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T471" i="41"/>
  <c r="T455" i="41" s="1"/>
  <c r="T453" i="41" s="1"/>
  <c r="F606" i="5"/>
  <c r="F471" i="5"/>
  <c r="D604" i="39"/>
  <c r="N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111" i="44" s="1"/>
  <c r="Z576" i="5"/>
  <c r="R634" i="5"/>
  <c r="R633" i="5" s="1"/>
  <c r="R661" i="5" s="1"/>
  <c r="R105" i="44" s="1"/>
  <c r="R111" i="44" s="1"/>
  <c r="R576" i="5"/>
  <c r="K634" i="3"/>
  <c r="O463" i="2"/>
  <c r="O602" i="2" s="1"/>
  <c r="AD7" i="5"/>
  <c r="AA67" i="1"/>
  <c r="K7" i="2"/>
  <c r="K458" i="2"/>
  <c r="K457" i="2" s="1"/>
  <c r="R555" i="1"/>
  <c r="F625" i="5"/>
  <c r="F624" i="5" s="1"/>
  <c r="F660" i="5" s="1"/>
  <c r="F85" i="44" s="1"/>
  <c r="J457" i="1"/>
  <c r="E297" i="1"/>
  <c r="AE457" i="1"/>
  <c r="I191" i="5"/>
  <c r="H297" i="5"/>
  <c r="J625" i="1"/>
  <c r="J624" i="1" s="1"/>
  <c r="J660" i="1" s="1"/>
  <c r="J86" i="44" s="1"/>
  <c r="J555" i="1"/>
  <c r="U297" i="1"/>
  <c r="T297" i="1"/>
  <c r="K297" i="5"/>
  <c r="AA297" i="1"/>
  <c r="P625" i="5"/>
  <c r="P624" i="5" s="1"/>
  <c r="P660" i="5" s="1"/>
  <c r="P85" i="44" s="1"/>
  <c r="P555" i="5"/>
  <c r="L524" i="2"/>
  <c r="Z297" i="1"/>
  <c r="AE299" i="2"/>
  <c r="O625" i="5"/>
  <c r="O624" i="5" s="1"/>
  <c r="O660" i="5" s="1"/>
  <c r="O85" i="44" s="1"/>
  <c r="O555" i="5"/>
  <c r="Z7" i="3"/>
  <c r="Z5" i="3" s="1"/>
  <c r="AE463" i="3"/>
  <c r="AE602" i="3" s="1"/>
  <c r="D463" i="3"/>
  <c r="D602" i="3" s="1"/>
  <c r="M463" i="3"/>
  <c r="M602" i="3" s="1"/>
  <c r="AC463" i="3"/>
  <c r="AC602" i="3" s="1"/>
  <c r="J7" i="3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111" i="44" s="1"/>
  <c r="K576" i="5"/>
  <c r="K606" i="5"/>
  <c r="D458" i="5"/>
  <c r="D457" i="5" s="1"/>
  <c r="D7" i="5"/>
  <c r="D5" i="5" s="1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M463" i="2"/>
  <c r="M602" i="2" s="1"/>
  <c r="M297" i="5"/>
  <c r="N625" i="1"/>
  <c r="N624" i="1" s="1"/>
  <c r="N660" i="1" s="1"/>
  <c r="N86" i="44" s="1"/>
  <c r="N555" i="1"/>
  <c r="M257" i="1"/>
  <c r="R458" i="5"/>
  <c r="R457" i="5" s="1"/>
  <c r="R7" i="5"/>
  <c r="H297" i="1"/>
  <c r="K464" i="5"/>
  <c r="K463" i="5" s="1"/>
  <c r="K602" i="5" s="1"/>
  <c r="K67" i="5"/>
  <c r="N67" i="2"/>
  <c r="AD297" i="5"/>
  <c r="C625" i="1"/>
  <c r="C624" i="1" s="1"/>
  <c r="C660" i="1" s="1"/>
  <c r="C86" i="44" s="1"/>
  <c r="C555" i="1"/>
  <c r="Y541" i="1"/>
  <c r="Y617" i="1" s="1"/>
  <c r="I625" i="5"/>
  <c r="I624" i="5" s="1"/>
  <c r="I660" i="5" s="1"/>
  <c r="I85" i="44" s="1"/>
  <c r="I555" i="5"/>
  <c r="X625" i="1"/>
  <c r="X624" i="1" s="1"/>
  <c r="X660" i="1" s="1"/>
  <c r="X86" i="44" s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463" i="3" s="1"/>
  <c r="AB602" i="3" s="1"/>
  <c r="AB67" i="3"/>
  <c r="W463" i="3"/>
  <c r="W602" i="3" s="1"/>
  <c r="L7" i="3"/>
  <c r="P464" i="3"/>
  <c r="P463" i="3" s="1"/>
  <c r="P602" i="3" s="1"/>
  <c r="P67" i="3"/>
  <c r="Q458" i="3"/>
  <c r="Q457" i="3" s="1"/>
  <c r="Q7" i="3"/>
  <c r="Q457" i="2"/>
  <c r="M614" i="5"/>
  <c r="V614" i="5"/>
  <c r="V613" i="5" s="1"/>
  <c r="V659" i="5" s="1"/>
  <c r="V65" i="44" s="1"/>
  <c r="S7" i="1"/>
  <c r="S5" i="1" s="1"/>
  <c r="E613" i="2"/>
  <c r="E659" i="2" s="1"/>
  <c r="E64" i="44" s="1"/>
  <c r="Y613" i="2"/>
  <c r="Y659" i="2" s="1"/>
  <c r="Y64" i="44" s="1"/>
  <c r="J7" i="2"/>
  <c r="J5" i="2" s="1"/>
  <c r="O463" i="3"/>
  <c r="O602" i="3" s="1"/>
  <c r="AE614" i="5"/>
  <c r="AE613" i="5" s="1"/>
  <c r="AE659" i="5" s="1"/>
  <c r="AE65" i="44" s="1"/>
  <c r="AE524" i="5"/>
  <c r="AB615" i="1"/>
  <c r="N191" i="1"/>
  <c r="C524" i="1"/>
  <c r="I257" i="1"/>
  <c r="I191" i="1" s="1"/>
  <c r="C614" i="5"/>
  <c r="C613" i="5" s="1"/>
  <c r="C659" i="5" s="1"/>
  <c r="C65" i="44" s="1"/>
  <c r="X541" i="1"/>
  <c r="X617" i="1" s="1"/>
  <c r="J524" i="5"/>
  <c r="P191" i="5"/>
  <c r="S615" i="1"/>
  <c r="X269" i="3" l="1"/>
  <c r="X543" i="3" s="1"/>
  <c r="AD613" i="5"/>
  <c r="AD659" i="5" s="1"/>
  <c r="AD65" i="44" s="1"/>
  <c r="X4" i="5"/>
  <c r="K471" i="5"/>
  <c r="D604" i="5"/>
  <c r="D658" i="5" s="1"/>
  <c r="D45" i="44" s="1"/>
  <c r="Q624" i="5"/>
  <c r="Q660" i="5" s="1"/>
  <c r="Q85" i="44" s="1"/>
  <c r="U5" i="2"/>
  <c r="D471" i="5"/>
  <c r="AB399" i="3"/>
  <c r="D615" i="5"/>
  <c r="D524" i="5"/>
  <c r="E613" i="1"/>
  <c r="E659" i="1" s="1"/>
  <c r="E66" i="44" s="1"/>
  <c r="S524" i="5"/>
  <c r="D613" i="5"/>
  <c r="D659" i="5" s="1"/>
  <c r="D65" i="44" s="1"/>
  <c r="J191" i="5"/>
  <c r="C613" i="1"/>
  <c r="C659" i="1" s="1"/>
  <c r="C66" i="44" s="1"/>
  <c r="AD568" i="3"/>
  <c r="AD629" i="3" s="1"/>
  <c r="E383" i="3"/>
  <c r="X613" i="5"/>
  <c r="X659" i="5" s="1"/>
  <c r="X65" i="44" s="1"/>
  <c r="AA524" i="2"/>
  <c r="Z5" i="5"/>
  <c r="U301" i="3"/>
  <c r="J543" i="1"/>
  <c r="J541" i="1" s="1"/>
  <c r="R23" i="66"/>
  <c r="S23" i="66" s="1"/>
  <c r="AD7" i="69"/>
  <c r="AD57" i="69" s="1"/>
  <c r="O7" i="67"/>
  <c r="O58" i="67" s="1"/>
  <c r="O92" i="67"/>
  <c r="AC7" i="67"/>
  <c r="AC92" i="67"/>
  <c r="AB624" i="1"/>
  <c r="AB660" i="1" s="1"/>
  <c r="AB86" i="44" s="1"/>
  <c r="R299" i="2"/>
  <c r="R298" i="2" s="1"/>
  <c r="R297" i="2" s="1"/>
  <c r="AB556" i="2"/>
  <c r="P541" i="3"/>
  <c r="P617" i="3" s="1"/>
  <c r="J613" i="5"/>
  <c r="J659" i="5" s="1"/>
  <c r="J65" i="44" s="1"/>
  <c r="L191" i="5"/>
  <c r="AA613" i="1"/>
  <c r="AA659" i="1" s="1"/>
  <c r="AA66" i="44" s="1"/>
  <c r="N524" i="5"/>
  <c r="K604" i="5"/>
  <c r="K658" i="5" s="1"/>
  <c r="K45" i="44" s="1"/>
  <c r="AC613" i="5"/>
  <c r="AC659" i="5" s="1"/>
  <c r="AC65" i="44" s="1"/>
  <c r="C471" i="39"/>
  <c r="C455" i="39" s="1"/>
  <c r="C453" i="39" s="1"/>
  <c r="W555" i="5"/>
  <c r="L613" i="5"/>
  <c r="L659" i="5" s="1"/>
  <c r="L65" i="44" s="1"/>
  <c r="O597" i="41"/>
  <c r="AB524" i="5"/>
  <c r="AC555" i="5"/>
  <c r="N601" i="5"/>
  <c r="N600" i="5" s="1"/>
  <c r="N657" i="5" s="1"/>
  <c r="L555" i="5"/>
  <c r="Q5" i="2"/>
  <c r="F5" i="1"/>
  <c r="R5" i="2"/>
  <c r="O453" i="41"/>
  <c r="O30" i="67"/>
  <c r="AD407" i="3"/>
  <c r="G269" i="3"/>
  <c r="G543" i="3" s="1"/>
  <c r="X478" i="3"/>
  <c r="X606" i="3" s="1"/>
  <c r="D191" i="5"/>
  <c r="Y297" i="2"/>
  <c r="Y4" i="2" s="1"/>
  <c r="N613" i="5"/>
  <c r="N659" i="5" s="1"/>
  <c r="N65" i="44" s="1"/>
  <c r="C453" i="41"/>
  <c r="E524" i="1"/>
  <c r="W624" i="5"/>
  <c r="W660" i="5" s="1"/>
  <c r="W85" i="44" s="1"/>
  <c r="AB613" i="5"/>
  <c r="AB659" i="5" s="1"/>
  <c r="AB65" i="44" s="1"/>
  <c r="P5" i="5"/>
  <c r="V5" i="3"/>
  <c r="AC624" i="5"/>
  <c r="AC660" i="5" s="1"/>
  <c r="AC85" i="44" s="1"/>
  <c r="AD524" i="5"/>
  <c r="O524" i="1"/>
  <c r="L624" i="5"/>
  <c r="L660" i="5" s="1"/>
  <c r="L85" i="44" s="1"/>
  <c r="I555" i="1"/>
  <c r="P191" i="1"/>
  <c r="AC559" i="3"/>
  <c r="AC626" i="3" s="1"/>
  <c r="AD269" i="3"/>
  <c r="R613" i="1"/>
  <c r="R659" i="1" s="1"/>
  <c r="R66" i="44" s="1"/>
  <c r="Z257" i="1"/>
  <c r="Z191" i="1" s="1"/>
  <c r="Z4" i="1" s="1"/>
  <c r="P257" i="3"/>
  <c r="AB453" i="41"/>
  <c r="G5" i="5"/>
  <c r="AB555" i="1"/>
  <c r="I4" i="1"/>
  <c r="K524" i="5"/>
  <c r="Y453" i="39"/>
  <c r="W471" i="39"/>
  <c r="W455" i="39" s="1"/>
  <c r="W453" i="39" s="1"/>
  <c r="F456" i="2"/>
  <c r="Q524" i="5"/>
  <c r="AD555" i="1"/>
  <c r="I624" i="1"/>
  <c r="I660" i="1" s="1"/>
  <c r="I86" i="44" s="1"/>
  <c r="W5" i="3"/>
  <c r="AC383" i="3"/>
  <c r="M407" i="3"/>
  <c r="AA299" i="2"/>
  <c r="AA298" i="2" s="1"/>
  <c r="AA297" i="2" s="1"/>
  <c r="J557" i="2"/>
  <c r="J556" i="2" s="1"/>
  <c r="J298" i="2"/>
  <c r="T298" i="2"/>
  <c r="T297" i="2" s="1"/>
  <c r="T557" i="2"/>
  <c r="T556" i="2" s="1"/>
  <c r="T625" i="2" s="1"/>
  <c r="T624" i="2" s="1"/>
  <c r="T660" i="2" s="1"/>
  <c r="Z298" i="2"/>
  <c r="Z297" i="2" s="1"/>
  <c r="Z557" i="2"/>
  <c r="Z556" i="2" s="1"/>
  <c r="H555" i="1"/>
  <c r="Q298" i="2"/>
  <c r="Q297" i="2" s="1"/>
  <c r="H568" i="3"/>
  <c r="H629" i="3" s="1"/>
  <c r="D367" i="3"/>
  <c r="D558" i="3" s="1"/>
  <c r="Q399" i="3"/>
  <c r="Q349" i="3"/>
  <c r="U298" i="2"/>
  <c r="V555" i="1"/>
  <c r="V298" i="2"/>
  <c r="V297" i="2" s="1"/>
  <c r="M624" i="5"/>
  <c r="M660" i="5" s="1"/>
  <c r="M85" i="44" s="1"/>
  <c r="Z555" i="1"/>
  <c r="H407" i="3"/>
  <c r="S349" i="3"/>
  <c r="T399" i="3"/>
  <c r="E624" i="5"/>
  <c r="E660" i="5" s="1"/>
  <c r="E85" i="44" s="1"/>
  <c r="AD624" i="1"/>
  <c r="AD660" i="1" s="1"/>
  <c r="AD86" i="44" s="1"/>
  <c r="V624" i="1"/>
  <c r="V660" i="1" s="1"/>
  <c r="V86" i="44" s="1"/>
  <c r="I556" i="2"/>
  <c r="I625" i="2" s="1"/>
  <c r="I624" i="2" s="1"/>
  <c r="I660" i="2" s="1"/>
  <c r="AA555" i="5"/>
  <c r="V556" i="2"/>
  <c r="Z624" i="1"/>
  <c r="Z660" i="1" s="1"/>
  <c r="Z86" i="44" s="1"/>
  <c r="AA555" i="1"/>
  <c r="X565" i="3"/>
  <c r="X628" i="3" s="1"/>
  <c r="K613" i="5"/>
  <c r="K659" i="5" s="1"/>
  <c r="K65" i="44" s="1"/>
  <c r="E299" i="2"/>
  <c r="E298" i="2" s="1"/>
  <c r="E297" i="2" s="1"/>
  <c r="E5" i="2"/>
  <c r="I562" i="3"/>
  <c r="I627" i="3" s="1"/>
  <c r="AE358" i="3"/>
  <c r="C214" i="71"/>
  <c r="D144" i="71"/>
  <c r="D51" i="70" s="1"/>
  <c r="C51" i="70"/>
  <c r="D165" i="71"/>
  <c r="D192" i="70" s="1"/>
  <c r="C192" i="70"/>
  <c r="D226" i="71"/>
  <c r="D240" i="70" s="1"/>
  <c r="C240" i="70"/>
  <c r="D115" i="71"/>
  <c r="D47" i="70" s="1"/>
  <c r="C47" i="70"/>
  <c r="D94" i="71"/>
  <c r="D157" i="70" s="1"/>
  <c r="C157" i="70"/>
  <c r="D117" i="71"/>
  <c r="D57" i="70" s="1"/>
  <c r="C57" i="70"/>
  <c r="C245" i="70"/>
  <c r="D232" i="71"/>
  <c r="D245" i="70" s="1"/>
  <c r="C74" i="70"/>
  <c r="D145" i="71"/>
  <c r="D74" i="70" s="1"/>
  <c r="D207" i="71"/>
  <c r="D23" i="70" s="1"/>
  <c r="C23" i="70"/>
  <c r="C54" i="70"/>
  <c r="D188" i="71"/>
  <c r="D54" i="70" s="1"/>
  <c r="C244" i="70"/>
  <c r="D231" i="71"/>
  <c r="D244" i="70" s="1"/>
  <c r="D189" i="71"/>
  <c r="D208" i="70" s="1"/>
  <c r="C208" i="70"/>
  <c r="AE528" i="3"/>
  <c r="C135" i="71"/>
  <c r="AE533" i="3"/>
  <c r="C146" i="71"/>
  <c r="C169" i="70"/>
  <c r="D119" i="71"/>
  <c r="D169" i="70" s="1"/>
  <c r="D236" i="71"/>
  <c r="D249" i="70" s="1"/>
  <c r="C249" i="70"/>
  <c r="D133" i="71"/>
  <c r="D30" i="70" s="1"/>
  <c r="C30" i="70"/>
  <c r="D233" i="71"/>
  <c r="D246" i="70" s="1"/>
  <c r="C246" i="70"/>
  <c r="C248" i="70"/>
  <c r="D235" i="71"/>
  <c r="D248" i="70" s="1"/>
  <c r="D227" i="71"/>
  <c r="D241" i="70" s="1"/>
  <c r="C241" i="70"/>
  <c r="D205" i="71"/>
  <c r="D60" i="70" s="1"/>
  <c r="C60" i="70"/>
  <c r="AE564" i="3"/>
  <c r="AE562" i="3" s="1"/>
  <c r="AE627" i="3" s="1"/>
  <c r="C229" i="71"/>
  <c r="D228" i="71"/>
  <c r="D75" i="70" s="1"/>
  <c r="C75" i="70"/>
  <c r="D230" i="71"/>
  <c r="D243" i="70" s="1"/>
  <c r="C243" i="70"/>
  <c r="D78" i="71"/>
  <c r="C80" i="70"/>
  <c r="C223" i="70"/>
  <c r="D206" i="71"/>
  <c r="D223" i="70" s="1"/>
  <c r="C14" i="70"/>
  <c r="D238" i="71"/>
  <c r="D14" i="70" s="1"/>
  <c r="D234" i="71"/>
  <c r="D247" i="70" s="1"/>
  <c r="C247" i="70"/>
  <c r="C56" i="70"/>
  <c r="D134" i="71"/>
  <c r="D56" i="70" s="1"/>
  <c r="C66" i="70"/>
  <c r="D118" i="71"/>
  <c r="D66" i="70" s="1"/>
  <c r="C50" i="70"/>
  <c r="D116" i="71"/>
  <c r="D50" i="70" s="1"/>
  <c r="H478" i="3"/>
  <c r="H606" i="3" s="1"/>
  <c r="F658" i="39"/>
  <c r="F599" i="39"/>
  <c r="F597" i="39" s="1"/>
  <c r="AC613" i="1"/>
  <c r="AC659" i="1" s="1"/>
  <c r="AC66" i="44" s="1"/>
  <c r="W4" i="65"/>
  <c r="V599" i="39"/>
  <c r="V597" i="39" s="1"/>
  <c r="V658" i="39"/>
  <c r="V48" i="44" s="1"/>
  <c r="F18" i="67"/>
  <c r="F59" i="67" s="1"/>
  <c r="F95" i="67"/>
  <c r="Q18" i="67"/>
  <c r="Q59" i="67" s="1"/>
  <c r="Q95" i="67"/>
  <c r="I18" i="67"/>
  <c r="I59" i="67" s="1"/>
  <c r="I95" i="67"/>
  <c r="X18" i="67"/>
  <c r="X59" i="67" s="1"/>
  <c r="X95" i="67"/>
  <c r="AE18" i="67"/>
  <c r="AE59" i="67" s="1"/>
  <c r="AE95" i="67"/>
  <c r="P5" i="2"/>
  <c r="E559" i="3"/>
  <c r="E626" i="3" s="1"/>
  <c r="AA269" i="3"/>
  <c r="AA543" i="3" s="1"/>
  <c r="T613" i="5"/>
  <c r="T659" i="5" s="1"/>
  <c r="T65" i="44" s="1"/>
  <c r="G191" i="5"/>
  <c r="Z407" i="3"/>
  <c r="AE624" i="1"/>
  <c r="AE660" i="1" s="1"/>
  <c r="AE86" i="44" s="1"/>
  <c r="W7" i="67"/>
  <c r="W58" i="67" s="1"/>
  <c r="T7" i="69"/>
  <c r="H18" i="67"/>
  <c r="H59" i="67" s="1"/>
  <c r="H95" i="67"/>
  <c r="AA18" i="67"/>
  <c r="AA59" i="67" s="1"/>
  <c r="AA95" i="67"/>
  <c r="M18" i="67"/>
  <c r="M59" i="67" s="1"/>
  <c r="M95" i="67"/>
  <c r="W18" i="67"/>
  <c r="W59" i="67" s="1"/>
  <c r="W95" i="67"/>
  <c r="E18" i="67"/>
  <c r="E59" i="67" s="1"/>
  <c r="E95" i="67"/>
  <c r="T18" i="67"/>
  <c r="T59" i="67" s="1"/>
  <c r="T95" i="67"/>
  <c r="U269" i="3"/>
  <c r="U543" i="3" s="1"/>
  <c r="Y30" i="67"/>
  <c r="O191" i="1"/>
  <c r="J18" i="67"/>
  <c r="J59" i="67" s="1"/>
  <c r="S18" i="67"/>
  <c r="S59" i="67" s="1"/>
  <c r="S95" i="67"/>
  <c r="W7" i="69"/>
  <c r="W57" i="69" s="1"/>
  <c r="L18" i="67"/>
  <c r="L59" i="67" s="1"/>
  <c r="L95" i="67"/>
  <c r="AB18" i="67"/>
  <c r="AB59" i="67" s="1"/>
  <c r="AB95" i="67"/>
  <c r="N18" i="67"/>
  <c r="N59" i="67" s="1"/>
  <c r="Y18" i="67"/>
  <c r="Y59" i="67" s="1"/>
  <c r="Y95" i="67"/>
  <c r="T24" i="67"/>
  <c r="T60" i="67" s="1"/>
  <c r="AF18" i="67"/>
  <c r="AF59" i="67" s="1"/>
  <c r="AF95" i="67"/>
  <c r="O18" i="67"/>
  <c r="O59" i="67" s="1"/>
  <c r="O95" i="67"/>
  <c r="AD7" i="67"/>
  <c r="AD58" i="67" s="1"/>
  <c r="U18" i="67"/>
  <c r="U59" i="67" s="1"/>
  <c r="U95" i="67"/>
  <c r="Y191" i="5"/>
  <c r="F7" i="66"/>
  <c r="AF7" i="67"/>
  <c r="AF58" i="67" s="1"/>
  <c r="T24" i="69"/>
  <c r="T59" i="69" s="1"/>
  <c r="K18" i="67"/>
  <c r="K59" i="67" s="1"/>
  <c r="K95" i="67"/>
  <c r="AB7" i="67"/>
  <c r="AB58" i="67" s="1"/>
  <c r="AC18" i="67"/>
  <c r="AC59" i="67" s="1"/>
  <c r="AC95" i="67"/>
  <c r="P18" i="67"/>
  <c r="P59" i="67" s="1"/>
  <c r="P95" i="67"/>
  <c r="Z599" i="39"/>
  <c r="Z597" i="39" s="1"/>
  <c r="Z658" i="39"/>
  <c r="W617" i="1"/>
  <c r="W613" i="1" s="1"/>
  <c r="W659" i="1" s="1"/>
  <c r="W66" i="44" s="1"/>
  <c r="W524" i="1"/>
  <c r="V269" i="3"/>
  <c r="V543" i="3" s="1"/>
  <c r="R19" i="66"/>
  <c r="S19" i="66" s="1"/>
  <c r="D301" i="3"/>
  <c r="D300" i="3" s="1"/>
  <c r="S471" i="39"/>
  <c r="S455" i="39" s="1"/>
  <c r="T7" i="67"/>
  <c r="T58" i="67" s="1"/>
  <c r="F7" i="68"/>
  <c r="F7" i="67"/>
  <c r="F58" i="67" s="1"/>
  <c r="U7" i="69"/>
  <c r="U57" i="69" s="1"/>
  <c r="N7" i="67"/>
  <c r="N58" i="67" s="1"/>
  <c r="R7" i="69"/>
  <c r="R57" i="69" s="1"/>
  <c r="AF7" i="69"/>
  <c r="AF57" i="69" s="1"/>
  <c r="L7" i="67"/>
  <c r="L58" i="67" s="1"/>
  <c r="Z7" i="69"/>
  <c r="Z57" i="69" s="1"/>
  <c r="F7" i="69"/>
  <c r="F57" i="69" s="1"/>
  <c r="N7" i="69"/>
  <c r="N57" i="69" s="1"/>
  <c r="AA7" i="67"/>
  <c r="AA58" i="67" s="1"/>
  <c r="J7" i="67"/>
  <c r="J58" i="67" s="1"/>
  <c r="E30" i="67"/>
  <c r="Y7" i="69"/>
  <c r="Y57" i="69" s="1"/>
  <c r="Z7" i="67"/>
  <c r="Z58" i="67" s="1"/>
  <c r="P7" i="67"/>
  <c r="P58" i="67" s="1"/>
  <c r="D7" i="69"/>
  <c r="D57" i="69" s="1"/>
  <c r="H7" i="69"/>
  <c r="H57" i="69" s="1"/>
  <c r="H2" i="66"/>
  <c r="O577" i="3"/>
  <c r="O425" i="3"/>
  <c r="T30" i="67"/>
  <c r="G24" i="68"/>
  <c r="G5" i="68" s="1"/>
  <c r="P7" i="69"/>
  <c r="P57" i="69" s="1"/>
  <c r="AC601" i="1"/>
  <c r="AC600" i="1" s="1"/>
  <c r="AC456" i="1"/>
  <c r="Q456" i="1"/>
  <c r="Q601" i="1"/>
  <c r="Q600" i="1" s="1"/>
  <c r="Q657" i="1" s="1"/>
  <c r="O57" i="69"/>
  <c r="AB5" i="3"/>
  <c r="AC579" i="3"/>
  <c r="AC636" i="3" s="1"/>
  <c r="AD27" i="69"/>
  <c r="AD27" i="67"/>
  <c r="M580" i="3"/>
  <c r="M637" i="3" s="1"/>
  <c r="N28" i="69"/>
  <c r="N28" i="67"/>
  <c r="Z25" i="69"/>
  <c r="Z25" i="67"/>
  <c r="AF28" i="69"/>
  <c r="AF28" i="67"/>
  <c r="T579" i="3"/>
  <c r="T636" i="3" s="1"/>
  <c r="U27" i="69"/>
  <c r="U27" i="67"/>
  <c r="AE4" i="65"/>
  <c r="AB27" i="69"/>
  <c r="AB27" i="67"/>
  <c r="M25" i="69"/>
  <c r="M25" i="67"/>
  <c r="K25" i="69"/>
  <c r="K24" i="69" s="1"/>
  <c r="K59" i="69" s="1"/>
  <c r="K25" i="67"/>
  <c r="AD25" i="69"/>
  <c r="AD25" i="67"/>
  <c r="Y27" i="69"/>
  <c r="Y27" i="67"/>
  <c r="F577" i="3"/>
  <c r="F634" i="3" s="1"/>
  <c r="G25" i="69"/>
  <c r="G25" i="67"/>
  <c r="F32" i="66"/>
  <c r="X577" i="3"/>
  <c r="X634" i="3" s="1"/>
  <c r="Y25" i="69"/>
  <c r="Y25" i="67"/>
  <c r="AE579" i="3"/>
  <c r="AE636" i="3" s="1"/>
  <c r="AF27" i="69"/>
  <c r="AF27" i="67"/>
  <c r="G579" i="3"/>
  <c r="G636" i="3" s="1"/>
  <c r="H27" i="69"/>
  <c r="H27" i="67"/>
  <c r="K27" i="66"/>
  <c r="G24" i="66"/>
  <c r="Y7" i="67"/>
  <c r="K12" i="68"/>
  <c r="K11" i="68" s="1"/>
  <c r="D11" i="68"/>
  <c r="D7" i="68" s="1"/>
  <c r="P24" i="69"/>
  <c r="P59" i="69" s="1"/>
  <c r="K25" i="68"/>
  <c r="F24" i="68"/>
  <c r="S7" i="69"/>
  <c r="L7" i="69"/>
  <c r="I7" i="69"/>
  <c r="AC57" i="69"/>
  <c r="Q7" i="67"/>
  <c r="V7" i="69"/>
  <c r="E7" i="67"/>
  <c r="K19" i="68"/>
  <c r="K18" i="68" s="1"/>
  <c r="N6" i="68" s="1"/>
  <c r="D18" i="68"/>
  <c r="AE7" i="69"/>
  <c r="AB25" i="69"/>
  <c r="AB25" i="67"/>
  <c r="AA577" i="3"/>
  <c r="AA634" i="3" s="1"/>
  <c r="M7" i="67"/>
  <c r="AA7" i="69"/>
  <c r="L579" i="3"/>
  <c r="L636" i="3" s="1"/>
  <c r="M27" i="69"/>
  <c r="M27" i="67"/>
  <c r="E25" i="69"/>
  <c r="E25" i="67"/>
  <c r="J25" i="69"/>
  <c r="J25" i="67"/>
  <c r="V25" i="69"/>
  <c r="V25" i="67"/>
  <c r="W27" i="69"/>
  <c r="W27" i="67"/>
  <c r="E580" i="3"/>
  <c r="E637" i="3" s="1"/>
  <c r="F28" i="69"/>
  <c r="F28" i="67"/>
  <c r="T580" i="3"/>
  <c r="T637" i="3" s="1"/>
  <c r="U28" i="69"/>
  <c r="U28" i="67"/>
  <c r="V580" i="3"/>
  <c r="V637" i="3" s="1"/>
  <c r="W28" i="69"/>
  <c r="W28" i="67"/>
  <c r="Y580" i="3"/>
  <c r="Y637" i="3" s="1"/>
  <c r="Z28" i="69"/>
  <c r="Z28" i="67"/>
  <c r="H25" i="69"/>
  <c r="H25" i="67"/>
  <c r="I27" i="69"/>
  <c r="I27" i="67"/>
  <c r="E579" i="3"/>
  <c r="E636" i="3" s="1"/>
  <c r="F27" i="69"/>
  <c r="F27" i="67"/>
  <c r="AE27" i="69"/>
  <c r="AE27" i="67"/>
  <c r="H580" i="3"/>
  <c r="H637" i="3" s="1"/>
  <c r="I28" i="69"/>
  <c r="I28" i="67"/>
  <c r="AE636" i="2"/>
  <c r="AE633" i="2" s="1"/>
  <c r="AE661" i="2" s="1"/>
  <c r="AE104" i="44" s="1"/>
  <c r="AE576" i="2"/>
  <c r="K25" i="66"/>
  <c r="F24" i="66"/>
  <c r="AD580" i="3"/>
  <c r="AD637" i="3" s="1"/>
  <c r="AE28" i="69"/>
  <c r="AE28" i="67"/>
  <c r="G7" i="67"/>
  <c r="Q7" i="69"/>
  <c r="E7" i="69"/>
  <c r="U7" i="67"/>
  <c r="M7" i="69"/>
  <c r="K16" i="66"/>
  <c r="K17" i="66"/>
  <c r="R7" i="67"/>
  <c r="AC580" i="3"/>
  <c r="AC637" i="3" s="1"/>
  <c r="AD28" i="69"/>
  <c r="AD28" i="67"/>
  <c r="AB579" i="3"/>
  <c r="AB636" i="3" s="1"/>
  <c r="AC27" i="69"/>
  <c r="AC27" i="67"/>
  <c r="AB580" i="3"/>
  <c r="AB637" i="3" s="1"/>
  <c r="AC28" i="69"/>
  <c r="AC28" i="67"/>
  <c r="S25" i="69"/>
  <c r="S25" i="67"/>
  <c r="O28" i="69"/>
  <c r="O28" i="67"/>
  <c r="AC25" i="69"/>
  <c r="AC25" i="67"/>
  <c r="L27" i="69"/>
  <c r="L24" i="69" s="1"/>
  <c r="L59" i="69" s="1"/>
  <c r="L27" i="67"/>
  <c r="L24" i="67" s="1"/>
  <c r="L60" i="67" s="1"/>
  <c r="D580" i="3"/>
  <c r="D637" i="3" s="1"/>
  <c r="E28" i="69"/>
  <c r="E28" i="67"/>
  <c r="N25" i="69"/>
  <c r="N25" i="67"/>
  <c r="I580" i="3"/>
  <c r="I637" i="3" s="1"/>
  <c r="J28" i="69"/>
  <c r="J28" i="67"/>
  <c r="AE577" i="3"/>
  <c r="AE634" i="3" s="1"/>
  <c r="AF25" i="69"/>
  <c r="AF25" i="67"/>
  <c r="N579" i="3"/>
  <c r="N636" i="3" s="1"/>
  <c r="O27" i="69"/>
  <c r="O27" i="67"/>
  <c r="Q25" i="69"/>
  <c r="Q25" i="67"/>
  <c r="X27" i="69"/>
  <c r="X24" i="69" s="1"/>
  <c r="X59" i="69" s="1"/>
  <c r="X27" i="67"/>
  <c r="X24" i="67" s="1"/>
  <c r="X60" i="67" s="1"/>
  <c r="AD610" i="39"/>
  <c r="AD604" i="39" s="1"/>
  <c r="AC297" i="5"/>
  <c r="U579" i="3"/>
  <c r="U636" i="3" s="1"/>
  <c r="V27" i="69"/>
  <c r="V27" i="67"/>
  <c r="AE636" i="1"/>
  <c r="AE633" i="1" s="1"/>
  <c r="AE661" i="1" s="1"/>
  <c r="AE106" i="44" s="1"/>
  <c r="AE576" i="1"/>
  <c r="R7" i="66"/>
  <c r="S7" i="66" s="1"/>
  <c r="K28" i="66"/>
  <c r="R24" i="66" s="1"/>
  <c r="S24" i="66" s="1"/>
  <c r="K7" i="67"/>
  <c r="G7" i="69"/>
  <c r="X7" i="67"/>
  <c r="K17" i="68"/>
  <c r="D7" i="67"/>
  <c r="X5" i="3"/>
  <c r="U25" i="69"/>
  <c r="U25" i="67"/>
  <c r="L580" i="3"/>
  <c r="L637" i="3" s="1"/>
  <c r="M28" i="69"/>
  <c r="M28" i="67"/>
  <c r="F25" i="69"/>
  <c r="F25" i="67"/>
  <c r="Q580" i="3"/>
  <c r="Q637" i="3" s="1"/>
  <c r="R28" i="69"/>
  <c r="R28" i="67"/>
  <c r="U580" i="3"/>
  <c r="U637" i="3" s="1"/>
  <c r="V28" i="69"/>
  <c r="V28" i="67"/>
  <c r="Y579" i="3"/>
  <c r="Y636" i="3" s="1"/>
  <c r="Z27" i="69"/>
  <c r="Z27" i="67"/>
  <c r="AA25" i="69"/>
  <c r="AA24" i="69" s="1"/>
  <c r="AA59" i="69" s="1"/>
  <c r="AA25" i="67"/>
  <c r="R25" i="69"/>
  <c r="R25" i="67"/>
  <c r="G28" i="69"/>
  <c r="G28" i="67"/>
  <c r="I579" i="3"/>
  <c r="I636" i="3" s="1"/>
  <c r="J27" i="69"/>
  <c r="J27" i="67"/>
  <c r="V577" i="3"/>
  <c r="V634" i="3" s="1"/>
  <c r="W25" i="69"/>
  <c r="W25" i="67"/>
  <c r="N577" i="3"/>
  <c r="N634" i="3" s="1"/>
  <c r="O25" i="69"/>
  <c r="O25" i="67"/>
  <c r="P579" i="3"/>
  <c r="P636" i="3" s="1"/>
  <c r="Q27" i="69"/>
  <c r="Q27" i="67"/>
  <c r="M579" i="3"/>
  <c r="M636" i="3" s="1"/>
  <c r="N27" i="69"/>
  <c r="N27" i="67"/>
  <c r="F5" i="2"/>
  <c r="AE111" i="1"/>
  <c r="G31" i="66"/>
  <c r="R580" i="3"/>
  <c r="R637" i="3" s="1"/>
  <c r="S28" i="69"/>
  <c r="S28" i="67"/>
  <c r="J2" i="66"/>
  <c r="K12" i="66"/>
  <c r="D11" i="66"/>
  <c r="D7" i="66" s="1"/>
  <c r="K27" i="68"/>
  <c r="D24" i="68"/>
  <c r="P24" i="67"/>
  <c r="P60" i="67" s="1"/>
  <c r="T57" i="69"/>
  <c r="S7" i="67"/>
  <c r="K28" i="68"/>
  <c r="I7" i="67"/>
  <c r="K7" i="69"/>
  <c r="AC58" i="67"/>
  <c r="V7" i="67"/>
  <c r="AB7" i="69"/>
  <c r="K30" i="66"/>
  <c r="R10" i="66" s="1"/>
  <c r="S10" i="66" s="1"/>
  <c r="D29" i="66"/>
  <c r="X7" i="69"/>
  <c r="AE7" i="67"/>
  <c r="J7" i="69"/>
  <c r="K19" i="66"/>
  <c r="F18" i="66"/>
  <c r="H7" i="67"/>
  <c r="F615" i="5"/>
  <c r="F613" i="5" s="1"/>
  <c r="F659" i="5" s="1"/>
  <c r="F65" i="44" s="1"/>
  <c r="F524" i="5"/>
  <c r="K453" i="39"/>
  <c r="AD579" i="3"/>
  <c r="AD425" i="3"/>
  <c r="K610" i="39"/>
  <c r="K604" i="39" s="1"/>
  <c r="W191" i="1"/>
  <c r="X555" i="1"/>
  <c r="P297" i="5"/>
  <c r="AA297" i="5"/>
  <c r="AA4" i="5" s="1"/>
  <c r="N624" i="5"/>
  <c r="N660" i="5" s="1"/>
  <c r="N85" i="44" s="1"/>
  <c r="AA624" i="5"/>
  <c r="AA660" i="5" s="1"/>
  <c r="AA85" i="44" s="1"/>
  <c r="V297" i="5"/>
  <c r="Y415" i="3"/>
  <c r="M391" i="3"/>
  <c r="M562" i="3"/>
  <c r="M627" i="3" s="1"/>
  <c r="L391" i="3"/>
  <c r="R367" i="3"/>
  <c r="R558" i="3" s="1"/>
  <c r="O367" i="3"/>
  <c r="O558" i="3" s="1"/>
  <c r="I625" i="65"/>
  <c r="I624" i="65" s="1"/>
  <c r="I660" i="65" s="1"/>
  <c r="C625" i="65"/>
  <c r="C624" i="65" s="1"/>
  <c r="C660" i="65" s="1"/>
  <c r="X4" i="65"/>
  <c r="X455" i="65"/>
  <c r="W455" i="65"/>
  <c r="W453" i="65" s="1"/>
  <c r="U455" i="65"/>
  <c r="U453" i="65" s="1"/>
  <c r="I4" i="65"/>
  <c r="AD349" i="3"/>
  <c r="Q455" i="65"/>
  <c r="Q453" i="65" s="1"/>
  <c r="G555" i="65"/>
  <c r="G455" i="65" s="1"/>
  <c r="G453" i="65" s="1"/>
  <c r="J297" i="2"/>
  <c r="J4" i="2" s="1"/>
  <c r="G565" i="3"/>
  <c r="G628" i="3" s="1"/>
  <c r="U297" i="2"/>
  <c r="U4" i="2" s="1"/>
  <c r="C567" i="3"/>
  <c r="C565" i="3" s="1"/>
  <c r="C628" i="3" s="1"/>
  <c r="C399" i="3"/>
  <c r="AB298" i="2"/>
  <c r="AB297" i="2" s="1"/>
  <c r="AB4" i="2" s="1"/>
  <c r="AD556" i="2"/>
  <c r="AD625" i="2" s="1"/>
  <c r="AD624" i="2" s="1"/>
  <c r="AD660" i="2" s="1"/>
  <c r="I298" i="2"/>
  <c r="I297" i="2" s="1"/>
  <c r="X556" i="2"/>
  <c r="X555" i="2" s="1"/>
  <c r="O298" i="2"/>
  <c r="O297" i="2" s="1"/>
  <c r="K298" i="2"/>
  <c r="K297" i="2" s="1"/>
  <c r="K557" i="2"/>
  <c r="K556" i="2" s="1"/>
  <c r="K555" i="2" s="1"/>
  <c r="AD298" i="2"/>
  <c r="AD297" i="2" s="1"/>
  <c r="F298" i="2"/>
  <c r="F297" i="2" s="1"/>
  <c r="X298" i="2"/>
  <c r="X297" i="2" s="1"/>
  <c r="I349" i="3"/>
  <c r="D349" i="3"/>
  <c r="E557" i="2"/>
  <c r="E556" i="2" s="1"/>
  <c r="E555" i="2" s="1"/>
  <c r="AD367" i="3"/>
  <c r="AD558" i="3" s="1"/>
  <c r="AA301" i="3"/>
  <c r="AA300" i="3" s="1"/>
  <c r="AA299" i="3" s="1"/>
  <c r="AC568" i="3"/>
  <c r="AC629" i="3" s="1"/>
  <c r="V567" i="3"/>
  <c r="V565" i="3" s="1"/>
  <c r="V628" i="3" s="1"/>
  <c r="V399" i="3"/>
  <c r="F555" i="5"/>
  <c r="Q555" i="5"/>
  <c r="S4" i="5"/>
  <c r="K555" i="5"/>
  <c r="Y349" i="3"/>
  <c r="V367" i="3"/>
  <c r="V558" i="3" s="1"/>
  <c r="U300" i="3"/>
  <c r="U299" i="3" s="1"/>
  <c r="U557" i="3" s="1"/>
  <c r="I391" i="3"/>
  <c r="AB367" i="3"/>
  <c r="AB558" i="3" s="1"/>
  <c r="G399" i="3"/>
  <c r="H383" i="3"/>
  <c r="Q367" i="3"/>
  <c r="Q558" i="3" s="1"/>
  <c r="N349" i="3"/>
  <c r="X399" i="3"/>
  <c r="R383" i="3"/>
  <c r="J570" i="3"/>
  <c r="J568" i="3" s="1"/>
  <c r="J629" i="3" s="1"/>
  <c r="J407" i="3"/>
  <c r="Y407" i="3"/>
  <c r="AA415" i="3"/>
  <c r="C570" i="3"/>
  <c r="C568" i="3" s="1"/>
  <c r="C629" i="3" s="1"/>
  <c r="C407" i="3"/>
  <c r="D570" i="3"/>
  <c r="D568" i="3" s="1"/>
  <c r="D629" i="3" s="1"/>
  <c r="D407" i="3"/>
  <c r="H297" i="2"/>
  <c r="V555" i="5"/>
  <c r="E555" i="5"/>
  <c r="D4" i="65"/>
  <c r="Q565" i="3"/>
  <c r="Q628" i="3" s="1"/>
  <c r="G367" i="3"/>
  <c r="G558" i="3" s="1"/>
  <c r="Y367" i="3"/>
  <c r="Y558" i="3" s="1"/>
  <c r="AB565" i="3"/>
  <c r="AB628" i="3" s="1"/>
  <c r="AA367" i="3"/>
  <c r="AA558" i="3" s="1"/>
  <c r="AC407" i="3"/>
  <c r="I561" i="3"/>
  <c r="I559" i="3" s="1"/>
  <c r="I626" i="3" s="1"/>
  <c r="I383" i="3"/>
  <c r="H567" i="3"/>
  <c r="H565" i="3" s="1"/>
  <c r="H628" i="3" s="1"/>
  <c r="H399" i="3"/>
  <c r="O407" i="3"/>
  <c r="AB570" i="3"/>
  <c r="AB568" i="3" s="1"/>
  <c r="AB629" i="3" s="1"/>
  <c r="AB407" i="3"/>
  <c r="Y568" i="3"/>
  <c r="Y629" i="3" s="1"/>
  <c r="AA571" i="3"/>
  <c r="AA630" i="3" s="1"/>
  <c r="D269" i="3"/>
  <c r="D543" i="3" s="1"/>
  <c r="K524" i="1"/>
  <c r="T191" i="1"/>
  <c r="T4" i="1" s="1"/>
  <c r="AC191" i="1"/>
  <c r="AE524" i="1"/>
  <c r="E541" i="3"/>
  <c r="E617" i="3" s="1"/>
  <c r="D543" i="1"/>
  <c r="D541" i="1" s="1"/>
  <c r="D617" i="1" s="1"/>
  <c r="D613" i="1" s="1"/>
  <c r="D659" i="1" s="1"/>
  <c r="D66" i="44" s="1"/>
  <c r="D71" i="44" s="1"/>
  <c r="D257" i="1"/>
  <c r="D191" i="1" s="1"/>
  <c r="D4" i="1" s="1"/>
  <c r="L4" i="1"/>
  <c r="O4" i="1"/>
  <c r="T524" i="1"/>
  <c r="V524" i="1"/>
  <c r="R191" i="1"/>
  <c r="R4" i="1" s="1"/>
  <c r="AD191" i="1"/>
  <c r="AD4" i="1" s="1"/>
  <c r="J191" i="1"/>
  <c r="J4" i="1" s="1"/>
  <c r="AA191" i="1"/>
  <c r="F613" i="1"/>
  <c r="F659" i="1" s="1"/>
  <c r="F66" i="44" s="1"/>
  <c r="G191" i="1"/>
  <c r="G4" i="1" s="1"/>
  <c r="AA524" i="1"/>
  <c r="V613" i="1"/>
  <c r="V659" i="1" s="1"/>
  <c r="V66" i="44" s="1"/>
  <c r="G524" i="1"/>
  <c r="S191" i="1"/>
  <c r="E191" i="1"/>
  <c r="E4" i="1" s="1"/>
  <c r="H613" i="1"/>
  <c r="H659" i="1" s="1"/>
  <c r="H66" i="44" s="1"/>
  <c r="I613" i="1"/>
  <c r="I659" i="1" s="1"/>
  <c r="I66" i="44" s="1"/>
  <c r="AE615" i="1"/>
  <c r="AE613" i="1" s="1"/>
  <c r="AE659" i="1" s="1"/>
  <c r="AE66" i="44" s="1"/>
  <c r="AE71" i="44" s="1"/>
  <c r="H524" i="1"/>
  <c r="M524" i="1"/>
  <c r="M615" i="1"/>
  <c r="M613" i="1" s="1"/>
  <c r="M659" i="1" s="1"/>
  <c r="M66" i="44" s="1"/>
  <c r="Q191" i="1"/>
  <c r="Q4" i="1" s="1"/>
  <c r="X191" i="1"/>
  <c r="X4" i="1" s="1"/>
  <c r="R524" i="1"/>
  <c r="N71" i="44"/>
  <c r="S4" i="1"/>
  <c r="K615" i="1"/>
  <c r="K613" i="1" s="1"/>
  <c r="K659" i="1" s="1"/>
  <c r="K66" i="44" s="1"/>
  <c r="K71" i="44" s="1"/>
  <c r="M191" i="1"/>
  <c r="M4" i="1" s="1"/>
  <c r="F191" i="1"/>
  <c r="F4" i="1" s="1"/>
  <c r="I615" i="5"/>
  <c r="I613" i="5" s="1"/>
  <c r="I659" i="5" s="1"/>
  <c r="I65" i="44" s="1"/>
  <c r="I524" i="5"/>
  <c r="E71" i="44"/>
  <c r="W524" i="5"/>
  <c r="G524" i="5"/>
  <c r="Y613" i="5"/>
  <c r="Y659" i="5" s="1"/>
  <c r="Y65" i="44" s="1"/>
  <c r="W613" i="5"/>
  <c r="W659" i="5" s="1"/>
  <c r="W65" i="44" s="1"/>
  <c r="G613" i="5"/>
  <c r="G659" i="5" s="1"/>
  <c r="G65" i="44" s="1"/>
  <c r="AA613" i="5"/>
  <c r="AA659" i="5" s="1"/>
  <c r="AA65" i="44" s="1"/>
  <c r="AA71" i="44" s="1"/>
  <c r="AC524" i="5"/>
  <c r="Z613" i="5"/>
  <c r="Z659" i="5" s="1"/>
  <c r="Z65" i="44" s="1"/>
  <c r="W191" i="5"/>
  <c r="Z524" i="5"/>
  <c r="T71" i="44"/>
  <c r="T524" i="5"/>
  <c r="S614" i="5"/>
  <c r="S613" i="5" s="1"/>
  <c r="S659" i="5" s="1"/>
  <c r="S65" i="44" s="1"/>
  <c r="M191" i="5"/>
  <c r="C4" i="5"/>
  <c r="V620" i="2"/>
  <c r="V613" i="2" s="1"/>
  <c r="V659" i="2" s="1"/>
  <c r="V64" i="44" s="1"/>
  <c r="V524" i="2"/>
  <c r="M620" i="2"/>
  <c r="M613" i="2" s="1"/>
  <c r="M659" i="2" s="1"/>
  <c r="M64" i="44" s="1"/>
  <c r="M524" i="2"/>
  <c r="P615" i="1"/>
  <c r="P613" i="1" s="1"/>
  <c r="P659" i="1" s="1"/>
  <c r="P66" i="44" s="1"/>
  <c r="P524" i="1"/>
  <c r="O614" i="5"/>
  <c r="O613" i="5" s="1"/>
  <c r="O659" i="5" s="1"/>
  <c r="O65" i="44" s="1"/>
  <c r="O524" i="5"/>
  <c r="U615" i="5"/>
  <c r="U613" i="5" s="1"/>
  <c r="U659" i="5" s="1"/>
  <c r="U65" i="44" s="1"/>
  <c r="U71" i="44" s="1"/>
  <c r="U524" i="5"/>
  <c r="Q615" i="1"/>
  <c r="Q613" i="1" s="1"/>
  <c r="Q659" i="1" s="1"/>
  <c r="Q66" i="44" s="1"/>
  <c r="Q71" i="44" s="1"/>
  <c r="Q524" i="1"/>
  <c r="X542" i="3"/>
  <c r="X541" i="3" s="1"/>
  <c r="X617" i="3" s="1"/>
  <c r="X257" i="3"/>
  <c r="P615" i="5"/>
  <c r="P613" i="5" s="1"/>
  <c r="P659" i="5" s="1"/>
  <c r="P65" i="44" s="1"/>
  <c r="P524" i="5"/>
  <c r="D4" i="5"/>
  <c r="U524" i="1"/>
  <c r="X524" i="5"/>
  <c r="Y524" i="5"/>
  <c r="AC524" i="1"/>
  <c r="AD71" i="44"/>
  <c r="O613" i="1"/>
  <c r="O659" i="1" s="1"/>
  <c r="O66" i="44" s="1"/>
  <c r="Y269" i="3"/>
  <c r="Y543" i="3" s="1"/>
  <c r="S524" i="1"/>
  <c r="V524" i="5"/>
  <c r="Y257" i="1"/>
  <c r="Y191" i="1" s="1"/>
  <c r="Y4" i="1" s="1"/>
  <c r="C269" i="3"/>
  <c r="C543" i="3" s="1"/>
  <c r="S613" i="1"/>
  <c r="S659" i="1" s="1"/>
  <c r="S66" i="44" s="1"/>
  <c r="G613" i="1"/>
  <c r="G659" i="1" s="1"/>
  <c r="G66" i="44" s="1"/>
  <c r="E257" i="3"/>
  <c r="F524" i="1"/>
  <c r="I524" i="1"/>
  <c r="AA524" i="5"/>
  <c r="Q269" i="3"/>
  <c r="AE191" i="1"/>
  <c r="G33" i="66" s="1"/>
  <c r="K33" i="66" s="1"/>
  <c r="C620" i="2"/>
  <c r="C613" i="2" s="1"/>
  <c r="C659" i="2" s="1"/>
  <c r="C64" i="44" s="1"/>
  <c r="C71" i="44" s="1"/>
  <c r="C524" i="2"/>
  <c r="R620" i="2"/>
  <c r="R613" i="2" s="1"/>
  <c r="R659" i="2" s="1"/>
  <c r="R64" i="44" s="1"/>
  <c r="R524" i="2"/>
  <c r="S599" i="39"/>
  <c r="S597" i="39" s="1"/>
  <c r="S658" i="39"/>
  <c r="S48" i="44" s="1"/>
  <c r="S453" i="39"/>
  <c r="V509" i="3"/>
  <c r="V508" i="3" s="1"/>
  <c r="V610" i="3" s="1"/>
  <c r="V160" i="3"/>
  <c r="E509" i="3"/>
  <c r="E508" i="3" s="1"/>
  <c r="E610" i="3" s="1"/>
  <c r="E160" i="3"/>
  <c r="AD509" i="3"/>
  <c r="AD508" i="3" s="1"/>
  <c r="AD610" i="3" s="1"/>
  <c r="AD160" i="3"/>
  <c r="E610" i="39"/>
  <c r="E604" i="39" s="1"/>
  <c r="E471" i="39"/>
  <c r="E455" i="39" s="1"/>
  <c r="E453" i="39" s="1"/>
  <c r="M610" i="39"/>
  <c r="M604" i="39" s="1"/>
  <c r="M471" i="39"/>
  <c r="M455" i="39" s="1"/>
  <c r="M453" i="39" s="1"/>
  <c r="F604" i="5"/>
  <c r="F658" i="5" s="1"/>
  <c r="F45" i="44" s="1"/>
  <c r="I599" i="39"/>
  <c r="I597" i="39" s="1"/>
  <c r="J160" i="3"/>
  <c r="J509" i="3"/>
  <c r="J508" i="3" s="1"/>
  <c r="J610" i="3" s="1"/>
  <c r="Q610" i="39"/>
  <c r="Q604" i="39" s="1"/>
  <c r="Q471" i="39"/>
  <c r="Q455" i="39" s="1"/>
  <c r="Q453" i="39" s="1"/>
  <c r="X610" i="39"/>
  <c r="X604" i="39" s="1"/>
  <c r="X471" i="39"/>
  <c r="X455" i="39" s="1"/>
  <c r="X453" i="39" s="1"/>
  <c r="F509" i="3"/>
  <c r="F508" i="3" s="1"/>
  <c r="F610" i="3" s="1"/>
  <c r="F160" i="3"/>
  <c r="O610" i="39"/>
  <c r="O604" i="39" s="1"/>
  <c r="O471" i="39"/>
  <c r="O455" i="39" s="1"/>
  <c r="O453" i="39" s="1"/>
  <c r="G471" i="39"/>
  <c r="G455" i="39" s="1"/>
  <c r="G453" i="39" s="1"/>
  <c r="Y453" i="41"/>
  <c r="G471" i="5"/>
  <c r="Z160" i="3"/>
  <c r="Z509" i="3"/>
  <c r="Z508" i="3" s="1"/>
  <c r="Z610" i="3" s="1"/>
  <c r="I160" i="3"/>
  <c r="I509" i="3"/>
  <c r="I508" i="3" s="1"/>
  <c r="I610" i="3" s="1"/>
  <c r="G604" i="5"/>
  <c r="G658" i="5" s="1"/>
  <c r="G45" i="44" s="1"/>
  <c r="H122" i="3"/>
  <c r="I30" i="67" s="1"/>
  <c r="J610" i="39"/>
  <c r="J604" i="39" s="1"/>
  <c r="J471" i="39"/>
  <c r="J455" i="39" s="1"/>
  <c r="J453" i="39" s="1"/>
  <c r="T173" i="3"/>
  <c r="T516" i="3"/>
  <c r="T515" i="3" s="1"/>
  <c r="T611" i="3" s="1"/>
  <c r="U610" i="39"/>
  <c r="U604" i="39" s="1"/>
  <c r="U471" i="39"/>
  <c r="U455" i="39" s="1"/>
  <c r="U453" i="39" s="1"/>
  <c r="Z601" i="1"/>
  <c r="Z600" i="1" s="1"/>
  <c r="Z657" i="1" s="1"/>
  <c r="AD456" i="1"/>
  <c r="Y5" i="3"/>
  <c r="M5" i="3"/>
  <c r="L5" i="5"/>
  <c r="AC5" i="5"/>
  <c r="H456" i="5"/>
  <c r="H455" i="5" s="1"/>
  <c r="V601" i="5"/>
  <c r="V600" i="5" s="1"/>
  <c r="V599" i="5" s="1"/>
  <c r="K5" i="5"/>
  <c r="K4" i="5" s="1"/>
  <c r="T5" i="3"/>
  <c r="AD5" i="2"/>
  <c r="G5" i="3"/>
  <c r="O5" i="2"/>
  <c r="S5" i="3"/>
  <c r="AE5" i="2"/>
  <c r="I456" i="2"/>
  <c r="I601" i="2"/>
  <c r="I600" i="2" s="1"/>
  <c r="I657" i="2" s="1"/>
  <c r="I5" i="2"/>
  <c r="V601" i="1"/>
  <c r="V600" i="1" s="1"/>
  <c r="V657" i="1" s="1"/>
  <c r="V456" i="1"/>
  <c r="E601" i="1"/>
  <c r="E600" i="1" s="1"/>
  <c r="E657" i="1" s="1"/>
  <c r="E456" i="1"/>
  <c r="E455" i="1" s="1"/>
  <c r="H5" i="5"/>
  <c r="M5" i="2"/>
  <c r="F600" i="2"/>
  <c r="H5" i="1"/>
  <c r="H4" i="1" s="1"/>
  <c r="D5" i="2"/>
  <c r="S600" i="5"/>
  <c r="S657" i="5" s="1"/>
  <c r="E5" i="3"/>
  <c r="V5" i="5"/>
  <c r="R5" i="5"/>
  <c r="R4" i="5" s="1"/>
  <c r="K5" i="2"/>
  <c r="V4" i="1"/>
  <c r="AE5" i="3"/>
  <c r="H5" i="3"/>
  <c r="W579" i="3"/>
  <c r="W425" i="3"/>
  <c r="K571" i="3"/>
  <c r="K630" i="3" s="1"/>
  <c r="AE391" i="3"/>
  <c r="AD301" i="3"/>
  <c r="AD300" i="3" s="1"/>
  <c r="AD299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524" i="1"/>
  <c r="V301" i="3"/>
  <c r="V300" i="3" s="1"/>
  <c r="K415" i="3"/>
  <c r="F301" i="3"/>
  <c r="F300" i="3" s="1"/>
  <c r="Z615" i="1"/>
  <c r="Z613" i="1" s="1"/>
  <c r="Z659" i="1" s="1"/>
  <c r="Z66" i="44" s="1"/>
  <c r="Z524" i="1"/>
  <c r="Z455" i="1" s="1"/>
  <c r="H579" i="3"/>
  <c r="H425" i="3"/>
  <c r="G577" i="3"/>
  <c r="G425" i="3"/>
  <c r="P577" i="3"/>
  <c r="P425" i="3"/>
  <c r="O349" i="3"/>
  <c r="K191" i="1"/>
  <c r="K4" i="1" s="1"/>
  <c r="C455" i="65"/>
  <c r="C453" i="65" s="1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F486" i="3"/>
  <c r="F478" i="3" s="1"/>
  <c r="F606" i="3" s="1"/>
  <c r="F122" i="3"/>
  <c r="G30" i="67" s="1"/>
  <c r="R564" i="3"/>
  <c r="R562" i="3" s="1"/>
  <c r="R627" i="3" s="1"/>
  <c r="R391" i="3"/>
  <c r="O122" i="3"/>
  <c r="P30" i="67" s="1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AD30" i="67" s="1"/>
  <c r="T122" i="3"/>
  <c r="U30" i="67" s="1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K30" i="67" s="1"/>
  <c r="U577" i="3"/>
  <c r="U425" i="3"/>
  <c r="AD486" i="3"/>
  <c r="AD478" i="3" s="1"/>
  <c r="AD122" i="3"/>
  <c r="AE30" i="67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S30" i="67" s="1"/>
  <c r="Q486" i="3"/>
  <c r="Q478" i="3" s="1"/>
  <c r="Q122" i="3"/>
  <c r="R30" i="67" s="1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G541" i="3" s="1"/>
  <c r="G617" i="3" s="1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Q299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AE530" i="3" s="1"/>
  <c r="AE615" i="3" s="1"/>
  <c r="J542" i="3"/>
  <c r="G4" i="5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F30" i="67" s="1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543" i="3"/>
  <c r="AD541" i="3" s="1"/>
  <c r="AD617" i="3" s="1"/>
  <c r="AD257" i="3"/>
  <c r="W561" i="3"/>
  <c r="W559" i="3" s="1"/>
  <c r="W626" i="3" s="1"/>
  <c r="W383" i="3"/>
  <c r="F542" i="3"/>
  <c r="F541" i="3" s="1"/>
  <c r="F617" i="3" s="1"/>
  <c r="F257" i="3"/>
  <c r="M542" i="3"/>
  <c r="M541" i="3" s="1"/>
  <c r="M617" i="3" s="1"/>
  <c r="M257" i="3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Q30" i="67" s="1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D30" i="67" s="1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524" i="2"/>
  <c r="AA509" i="3"/>
  <c r="AA508" i="3" s="1"/>
  <c r="AA610" i="3" s="1"/>
  <c r="AA160" i="3"/>
  <c r="AA579" i="3"/>
  <c r="AA425" i="3"/>
  <c r="F516" i="3"/>
  <c r="F515" i="3" s="1"/>
  <c r="F173" i="3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V541" i="3" s="1"/>
  <c r="V617" i="3" s="1"/>
  <c r="V257" i="3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E300" i="3" s="1"/>
  <c r="AD567" i="3"/>
  <c r="AD565" i="3" s="1"/>
  <c r="AD628" i="3" s="1"/>
  <c r="AD399" i="3"/>
  <c r="G620" i="2"/>
  <c r="G613" i="2" s="1"/>
  <c r="G659" i="2" s="1"/>
  <c r="G64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AB30" i="67" s="1"/>
  <c r="R509" i="3"/>
  <c r="R508" i="3" s="1"/>
  <c r="R160" i="3"/>
  <c r="R577" i="3"/>
  <c r="R425" i="3"/>
  <c r="I577" i="3"/>
  <c r="I425" i="3"/>
  <c r="Y122" i="3"/>
  <c r="Z30" i="67" s="1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J30" i="67" s="1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H30" i="67" s="1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F349" i="3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N30" i="67" s="1"/>
  <c r="Q173" i="3"/>
  <c r="Q516" i="3"/>
  <c r="Q515" i="3" s="1"/>
  <c r="Q611" i="3" s="1"/>
  <c r="AB122" i="3"/>
  <c r="AC30" i="67" s="1"/>
  <c r="J518" i="3"/>
  <c r="J515" i="3" s="1"/>
  <c r="J611" i="3" s="1"/>
  <c r="J173" i="3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30" i="67" s="1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K299" i="3" s="1"/>
  <c r="M531" i="3"/>
  <c r="M530" i="3" s="1"/>
  <c r="M615" i="3" s="1"/>
  <c r="M216" i="3"/>
  <c r="AC542" i="3"/>
  <c r="AC541" i="3" s="1"/>
  <c r="AC617" i="3" s="1"/>
  <c r="AC257" i="3"/>
  <c r="N301" i="3"/>
  <c r="N300" i="3" s="1"/>
  <c r="I301" i="3"/>
  <c r="I300" i="3" s="1"/>
  <c r="I299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S455" i="65"/>
  <c r="S453" i="65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30" i="67" s="1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AA30" i="67" s="1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G299" i="3" s="1"/>
  <c r="C542" i="3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AA541" i="3" s="1"/>
  <c r="AA617" i="3" s="1"/>
  <c r="AA257" i="3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X30" i="67" s="1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D31" i="67" s="1"/>
  <c r="AD99" i="67" s="1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V30" i="67" s="1"/>
  <c r="H542" i="3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W542" i="3"/>
  <c r="W541" i="3" s="1"/>
  <c r="W617" i="3" s="1"/>
  <c r="W257" i="3"/>
  <c r="X301" i="3"/>
  <c r="X300" i="3" s="1"/>
  <c r="Q573" i="3"/>
  <c r="Q571" i="3" s="1"/>
  <c r="Q630" i="3" s="1"/>
  <c r="Q415" i="3"/>
  <c r="Y301" i="3"/>
  <c r="Y300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AE455" i="65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654" i="65" s="1"/>
  <c r="AE599" i="65"/>
  <c r="J625" i="65"/>
  <c r="J624" i="65" s="1"/>
  <c r="J660" i="65" s="1"/>
  <c r="J555" i="65"/>
  <c r="J455" i="65" s="1"/>
  <c r="I455" i="65"/>
  <c r="AC455" i="65"/>
  <c r="AC453" i="65" s="1"/>
  <c r="Z455" i="65"/>
  <c r="Z453" i="65" s="1"/>
  <c r="D455" i="65"/>
  <c r="AB657" i="65"/>
  <c r="F4" i="65"/>
  <c r="AA455" i="65"/>
  <c r="AA453" i="65" s="1"/>
  <c r="P657" i="65"/>
  <c r="P656" i="65" s="1"/>
  <c r="P654" i="65" s="1"/>
  <c r="P599" i="65"/>
  <c r="P597" i="65" s="1"/>
  <c r="J657" i="65"/>
  <c r="H625" i="65"/>
  <c r="H624" i="65" s="1"/>
  <c r="H660" i="65" s="1"/>
  <c r="H555" i="65"/>
  <c r="H455" i="65" s="1"/>
  <c r="H453" i="65" s="1"/>
  <c r="AB625" i="65"/>
  <c r="AB624" i="65" s="1"/>
  <c r="AB660" i="65" s="1"/>
  <c r="AB555" i="65"/>
  <c r="AB455" i="65" s="1"/>
  <c r="AB453" i="65" s="1"/>
  <c r="C657" i="65"/>
  <c r="J4" i="65"/>
  <c r="I657" i="65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599" i="65"/>
  <c r="D597" i="65" s="1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T453" i="65" s="1"/>
  <c r="AD657" i="65"/>
  <c r="H657" i="65"/>
  <c r="X657" i="65"/>
  <c r="X656" i="65" s="1"/>
  <c r="X654" i="65" s="1"/>
  <c r="X599" i="65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597" i="65" s="1"/>
  <c r="T657" i="65"/>
  <c r="T656" i="65" s="1"/>
  <c r="T654" i="65" s="1"/>
  <c r="Y601" i="2"/>
  <c r="Y600" i="2" s="1"/>
  <c r="Y657" i="2" s="1"/>
  <c r="Y456" i="2"/>
  <c r="J456" i="5"/>
  <c r="J455" i="5" s="1"/>
  <c r="S456" i="5"/>
  <c r="S455" i="5" s="1"/>
  <c r="M298" i="2"/>
  <c r="M297" i="2" s="1"/>
  <c r="M557" i="2"/>
  <c r="M556" i="2" s="1"/>
  <c r="AC4" i="1"/>
  <c r="S112" i="44"/>
  <c r="X613" i="1"/>
  <c r="X659" i="1" s="1"/>
  <c r="X66" i="44" s="1"/>
  <c r="X71" i="44" s="1"/>
  <c r="M600" i="3"/>
  <c r="M657" i="3" s="1"/>
  <c r="AC456" i="5"/>
  <c r="AC455" i="5" s="1"/>
  <c r="O5" i="5"/>
  <c r="O4" i="5" s="1"/>
  <c r="AE557" i="2"/>
  <c r="AE556" i="2" s="1"/>
  <c r="AE298" i="2"/>
  <c r="AE297" i="2" s="1"/>
  <c r="D34" i="66" s="1"/>
  <c r="K34" i="66" s="1"/>
  <c r="R20" i="66" s="1"/>
  <c r="S20" i="66" s="1"/>
  <c r="AE601" i="1"/>
  <c r="AE600" i="1" s="1"/>
  <c r="AE456" i="1"/>
  <c r="N658" i="39"/>
  <c r="N599" i="39"/>
  <c r="N597" i="39" s="1"/>
  <c r="X658" i="40"/>
  <c r="X599" i="40"/>
  <c r="X597" i="40" s="1"/>
  <c r="W658" i="39"/>
  <c r="W599" i="39"/>
  <c r="W597" i="39" s="1"/>
  <c r="W600" i="3"/>
  <c r="G601" i="5"/>
  <c r="G600" i="5" s="1"/>
  <c r="G456" i="5"/>
  <c r="H657" i="5"/>
  <c r="H599" i="5"/>
  <c r="P601" i="2"/>
  <c r="P600" i="2" s="1"/>
  <c r="P456" i="2"/>
  <c r="J601" i="2"/>
  <c r="J600" i="2" s="1"/>
  <c r="J456" i="2"/>
  <c r="AD601" i="2"/>
  <c r="AD600" i="2" s="1"/>
  <c r="AD456" i="2"/>
  <c r="M601" i="1"/>
  <c r="M600" i="1" s="1"/>
  <c r="M456" i="1"/>
  <c r="I555" i="2"/>
  <c r="I601" i="5"/>
  <c r="I600" i="5" s="1"/>
  <c r="I456" i="5"/>
  <c r="I455" i="5" s="1"/>
  <c r="P557" i="2"/>
  <c r="P556" i="2" s="1"/>
  <c r="P298" i="2"/>
  <c r="P297" i="2" s="1"/>
  <c r="AB456" i="3"/>
  <c r="U658" i="40"/>
  <c r="U599" i="40"/>
  <c r="U597" i="40" s="1"/>
  <c r="T658" i="39"/>
  <c r="T599" i="39"/>
  <c r="T597" i="39" s="1"/>
  <c r="T601" i="2"/>
  <c r="T600" i="2" s="1"/>
  <c r="T456" i="2"/>
  <c r="F657" i="2"/>
  <c r="Y613" i="1"/>
  <c r="Y659" i="1" s="1"/>
  <c r="Y66" i="44" s="1"/>
  <c r="P4" i="5"/>
  <c r="N601" i="2"/>
  <c r="N600" i="2" s="1"/>
  <c r="N456" i="2"/>
  <c r="W557" i="2"/>
  <c r="W556" i="2" s="1"/>
  <c r="W298" i="2"/>
  <c r="W297" i="2" s="1"/>
  <c r="Z601" i="5"/>
  <c r="Z600" i="5" s="1"/>
  <c r="Z456" i="5"/>
  <c r="Z455" i="5" s="1"/>
  <c r="L601" i="1"/>
  <c r="L600" i="1" s="1"/>
  <c r="L456" i="1"/>
  <c r="AE601" i="5"/>
  <c r="AE600" i="5" s="1"/>
  <c r="AE456" i="5"/>
  <c r="AE455" i="5" s="1"/>
  <c r="K601" i="3"/>
  <c r="K600" i="3" s="1"/>
  <c r="K456" i="3"/>
  <c r="U601" i="2"/>
  <c r="U600" i="2" s="1"/>
  <c r="U456" i="2"/>
  <c r="AA601" i="2"/>
  <c r="AA600" i="2" s="1"/>
  <c r="AA456" i="2"/>
  <c r="N599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555" i="2"/>
  <c r="AD658" i="40"/>
  <c r="AD599" i="40"/>
  <c r="AD597" i="40" s="1"/>
  <c r="M601" i="2"/>
  <c r="M600" i="2" s="1"/>
  <c r="M456" i="2"/>
  <c r="X601" i="2"/>
  <c r="X600" i="2" s="1"/>
  <c r="X456" i="2"/>
  <c r="T555" i="2"/>
  <c r="G601" i="2"/>
  <c r="G600" i="2" s="1"/>
  <c r="G456" i="2"/>
  <c r="F601" i="3"/>
  <c r="F600" i="3" s="1"/>
  <c r="F456" i="3"/>
  <c r="AC557" i="2"/>
  <c r="AC556" i="2" s="1"/>
  <c r="AC298" i="2"/>
  <c r="AC297" i="2" s="1"/>
  <c r="AD658" i="41"/>
  <c r="AD599" i="41"/>
  <c r="AD597" i="41" s="1"/>
  <c r="Z601" i="3"/>
  <c r="Z600" i="3" s="1"/>
  <c r="Z456" i="3"/>
  <c r="S601" i="2"/>
  <c r="S600" i="2" s="1"/>
  <c r="S456" i="2"/>
  <c r="AC5" i="2"/>
  <c r="X625" i="2"/>
  <c r="X624" i="2" s="1"/>
  <c r="X660" i="2" s="1"/>
  <c r="Y625" i="2"/>
  <c r="Y624" i="2" s="1"/>
  <c r="Y660" i="2" s="1"/>
  <c r="Y555" i="2"/>
  <c r="K658" i="41"/>
  <c r="K599" i="41"/>
  <c r="K597" i="41" s="1"/>
  <c r="E658" i="40"/>
  <c r="E599" i="40"/>
  <c r="E597" i="40" s="1"/>
  <c r="Y658" i="39"/>
  <c r="Y599" i="39"/>
  <c r="Y597" i="39" s="1"/>
  <c r="L456" i="5"/>
  <c r="L455" i="5" s="1"/>
  <c r="C601" i="2"/>
  <c r="C600" i="2" s="1"/>
  <c r="C456" i="2"/>
  <c r="Q601" i="5"/>
  <c r="Q600" i="5" s="1"/>
  <c r="Q456" i="5"/>
  <c r="Q455" i="5" s="1"/>
  <c r="AC601" i="3"/>
  <c r="AC600" i="3" s="1"/>
  <c r="AC456" i="3"/>
  <c r="R601" i="2"/>
  <c r="R600" i="2" s="1"/>
  <c r="R456" i="2"/>
  <c r="AD455" i="1"/>
  <c r="AD453" i="1" s="1"/>
  <c r="N4" i="1"/>
  <c r="L5" i="2"/>
  <c r="T5" i="2"/>
  <c r="T4" i="2" s="1"/>
  <c r="T5" i="5"/>
  <c r="T4" i="5" s="1"/>
  <c r="H5" i="2"/>
  <c r="R601" i="5"/>
  <c r="R600" i="5" s="1"/>
  <c r="R456" i="5"/>
  <c r="R455" i="5" s="1"/>
  <c r="J601" i="1"/>
  <c r="J600" i="1" s="1"/>
  <c r="J456" i="1"/>
  <c r="C658" i="39"/>
  <c r="C599" i="39"/>
  <c r="C597" i="39" s="1"/>
  <c r="H658" i="40"/>
  <c r="H599" i="40"/>
  <c r="H597" i="40" s="1"/>
  <c r="S625" i="2"/>
  <c r="S624" i="2" s="1"/>
  <c r="S660" i="2" s="1"/>
  <c r="S555" i="2"/>
  <c r="D601" i="2"/>
  <c r="D600" i="2" s="1"/>
  <c r="D456" i="2"/>
  <c r="F656" i="40"/>
  <c r="F49" i="44"/>
  <c r="M656" i="40"/>
  <c r="M49" i="44"/>
  <c r="AB658" i="41"/>
  <c r="AB599" i="41"/>
  <c r="AB597" i="41" s="1"/>
  <c r="L557" i="2"/>
  <c r="L556" i="2" s="1"/>
  <c r="L298" i="2"/>
  <c r="L297" i="2" s="1"/>
  <c r="D601" i="1"/>
  <c r="D600" i="1" s="1"/>
  <c r="D456" i="1"/>
  <c r="AB600" i="3"/>
  <c r="AC657" i="1"/>
  <c r="X601" i="5"/>
  <c r="X600" i="5" s="1"/>
  <c r="X456" i="5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Q656" i="41"/>
  <c r="Q50" i="44"/>
  <c r="I656" i="40"/>
  <c r="I49" i="44"/>
  <c r="I656" i="39"/>
  <c r="I48" i="44"/>
  <c r="V601" i="3"/>
  <c r="V600" i="3" s="1"/>
  <c r="V456" i="3"/>
  <c r="O601" i="3"/>
  <c r="O600" i="3" s="1"/>
  <c r="O456" i="3"/>
  <c r="U4" i="1"/>
  <c r="N5" i="2"/>
  <c r="N4" i="2" s="1"/>
  <c r="W4" i="1"/>
  <c r="C557" i="2"/>
  <c r="C556" i="2" s="1"/>
  <c r="C298" i="2"/>
  <c r="C297" i="2" s="1"/>
  <c r="E601" i="3"/>
  <c r="E600" i="3" s="1"/>
  <c r="E456" i="3"/>
  <c r="AD601" i="3"/>
  <c r="AD600" i="3" s="1"/>
  <c r="AD456" i="3"/>
  <c r="K456" i="5"/>
  <c r="K455" i="5" s="1"/>
  <c r="Z625" i="2"/>
  <c r="Z624" i="2" s="1"/>
  <c r="Z660" i="2" s="1"/>
  <c r="Z555" i="2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AB455" i="5" s="1"/>
  <c r="F625" i="2"/>
  <c r="F624" i="2" s="1"/>
  <c r="F660" i="2" s="1"/>
  <c r="F555" i="2"/>
  <c r="X5" i="2"/>
  <c r="V625" i="2"/>
  <c r="V624" i="2" s="1"/>
  <c r="V660" i="2" s="1"/>
  <c r="V555" i="2"/>
  <c r="O656" i="40"/>
  <c r="O49" i="44"/>
  <c r="S656" i="40"/>
  <c r="S49" i="44"/>
  <c r="V601" i="2"/>
  <c r="V600" i="2" s="1"/>
  <c r="V456" i="2"/>
  <c r="G601" i="1"/>
  <c r="G600" i="1" s="1"/>
  <c r="G456" i="1"/>
  <c r="D557" i="2"/>
  <c r="D556" i="2" s="1"/>
  <c r="D298" i="2"/>
  <c r="D297" i="2" s="1"/>
  <c r="J601" i="3"/>
  <c r="J600" i="3" s="1"/>
  <c r="J456" i="3"/>
  <c r="AD5" i="3"/>
  <c r="E5" i="5"/>
  <c r="E4" i="5" s="1"/>
  <c r="N4" i="5"/>
  <c r="X658" i="41"/>
  <c r="X599" i="41"/>
  <c r="X597" i="41" s="1"/>
  <c r="G658" i="40"/>
  <c r="G599" i="40"/>
  <c r="G597" i="40" s="1"/>
  <c r="Y658" i="41"/>
  <c r="Y599" i="41"/>
  <c r="Y597" i="41" s="1"/>
  <c r="X601" i="3"/>
  <c r="X600" i="3" s="1"/>
  <c r="X456" i="3"/>
  <c r="L600" i="5"/>
  <c r="Y657" i="1"/>
  <c r="AA5" i="3"/>
  <c r="F601" i="1"/>
  <c r="F600" i="1" s="1"/>
  <c r="F456" i="1"/>
  <c r="AE456" i="2"/>
  <c r="Q625" i="2"/>
  <c r="Q624" i="2" s="1"/>
  <c r="Q660" i="2" s="1"/>
  <c r="Q555" i="2"/>
  <c r="AD657" i="1"/>
  <c r="AD599" i="1"/>
  <c r="AD597" i="1" s="1"/>
  <c r="AB625" i="2"/>
  <c r="AB624" i="2" s="1"/>
  <c r="AB660" i="2" s="1"/>
  <c r="AB555" i="2"/>
  <c r="P656" i="40"/>
  <c r="P49" i="44"/>
  <c r="Z656" i="40"/>
  <c r="Z49" i="44"/>
  <c r="H656" i="41"/>
  <c r="H50" i="44"/>
  <c r="L656" i="41"/>
  <c r="L50" i="44"/>
  <c r="V658" i="41"/>
  <c r="V599" i="41"/>
  <c r="V597" i="41" s="1"/>
  <c r="J5" i="3"/>
  <c r="U625" i="2"/>
  <c r="U624" i="2" s="1"/>
  <c r="U660" i="2" s="1"/>
  <c r="U555" i="2"/>
  <c r="H601" i="2"/>
  <c r="H600" i="2" s="1"/>
  <c r="H456" i="2"/>
  <c r="W601" i="5"/>
  <c r="W600" i="5" s="1"/>
  <c r="W456" i="5"/>
  <c r="Q5" i="3"/>
  <c r="G557" i="2"/>
  <c r="G556" i="2" s="1"/>
  <c r="G298" i="2"/>
  <c r="G297" i="2" s="1"/>
  <c r="W601" i="2"/>
  <c r="W600" i="2" s="1"/>
  <c r="W456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AB4" i="1"/>
  <c r="P601" i="5"/>
  <c r="P600" i="5" s="1"/>
  <c r="P456" i="5"/>
  <c r="AA601" i="5"/>
  <c r="AA600" i="5" s="1"/>
  <c r="AA456" i="5"/>
  <c r="Y601" i="3"/>
  <c r="Y600" i="3" s="1"/>
  <c r="Y456" i="3"/>
  <c r="P5" i="3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H4" i="5"/>
  <c r="G601" i="3"/>
  <c r="G600" i="3" s="1"/>
  <c r="G456" i="3"/>
  <c r="J625" i="2"/>
  <c r="J624" i="2" s="1"/>
  <c r="J660" i="2" s="1"/>
  <c r="J555" i="2"/>
  <c r="AC600" i="5"/>
  <c r="C601" i="5"/>
  <c r="C600" i="5" s="1"/>
  <c r="C456" i="5"/>
  <c r="C455" i="5" s="1"/>
  <c r="F5" i="5"/>
  <c r="F4" i="5" s="1"/>
  <c r="U658" i="41"/>
  <c r="U599" i="41"/>
  <c r="U597" i="41" s="1"/>
  <c r="Z4" i="2"/>
  <c r="U601" i="1"/>
  <c r="U600" i="1" s="1"/>
  <c r="U456" i="1"/>
  <c r="W601" i="1"/>
  <c r="W600" i="1" s="1"/>
  <c r="W456" i="1"/>
  <c r="O601" i="5"/>
  <c r="O600" i="5" s="1"/>
  <c r="O456" i="5"/>
  <c r="E601" i="5"/>
  <c r="E600" i="5" s="1"/>
  <c r="E456" i="5"/>
  <c r="K600" i="5"/>
  <c r="Q658" i="40"/>
  <c r="Q599" i="40"/>
  <c r="Q597" i="40" s="1"/>
  <c r="M601" i="5"/>
  <c r="M600" i="5" s="1"/>
  <c r="M456" i="5"/>
  <c r="V4" i="2"/>
  <c r="R5" i="3"/>
  <c r="L601" i="3"/>
  <c r="L600" i="3" s="1"/>
  <c r="L456" i="3"/>
  <c r="C601" i="1"/>
  <c r="C600" i="1" s="1"/>
  <c r="C456" i="1"/>
  <c r="U5" i="5"/>
  <c r="U4" i="5" s="1"/>
  <c r="AD601" i="5"/>
  <c r="AD600" i="5" s="1"/>
  <c r="AD456" i="5"/>
  <c r="AD455" i="5" s="1"/>
  <c r="H657" i="1"/>
  <c r="H599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P5" i="1"/>
  <c r="P4" i="1" s="1"/>
  <c r="AA601" i="3"/>
  <c r="AA600" i="3" s="1"/>
  <c r="AA456" i="3"/>
  <c r="AE600" i="2"/>
  <c r="AA601" i="1"/>
  <c r="AA600" i="1" s="1"/>
  <c r="AA456" i="1"/>
  <c r="W5" i="2"/>
  <c r="W5" i="5"/>
  <c r="W4" i="5" s="1"/>
  <c r="AB5" i="5"/>
  <c r="AB4" i="5" s="1"/>
  <c r="AE5" i="5"/>
  <c r="AE4" i="5" s="1"/>
  <c r="C5" i="2"/>
  <c r="AA5" i="2"/>
  <c r="S4" i="2"/>
  <c r="AA5" i="1"/>
  <c r="N601" i="3"/>
  <c r="N600" i="3" s="1"/>
  <c r="N456" i="3"/>
  <c r="E601" i="2"/>
  <c r="E600" i="2" s="1"/>
  <c r="E456" i="2"/>
  <c r="K601" i="2"/>
  <c r="K600" i="2" s="1"/>
  <c r="K456" i="2"/>
  <c r="Q601" i="2"/>
  <c r="Q600" i="2" s="1"/>
  <c r="Q456" i="2"/>
  <c r="Q601" i="3"/>
  <c r="Q600" i="3" s="1"/>
  <c r="Q456" i="3"/>
  <c r="L5" i="3"/>
  <c r="X524" i="1"/>
  <c r="Y601" i="5"/>
  <c r="Y600" i="5" s="1"/>
  <c r="Y456" i="5"/>
  <c r="D601" i="5"/>
  <c r="D600" i="5" s="1"/>
  <c r="D456" i="5"/>
  <c r="D455" i="5" s="1"/>
  <c r="AE658" i="39"/>
  <c r="AE599" i="39"/>
  <c r="AE597" i="39" s="1"/>
  <c r="W456" i="3"/>
  <c r="T601" i="3"/>
  <c r="T600" i="3" s="1"/>
  <c r="T456" i="3"/>
  <c r="U601" i="3"/>
  <c r="U600" i="3" s="1"/>
  <c r="U456" i="3"/>
  <c r="M456" i="3"/>
  <c r="AB601" i="1"/>
  <c r="AB600" i="1" s="1"/>
  <c r="AB456" i="1"/>
  <c r="E599" i="1"/>
  <c r="P658" i="41"/>
  <c r="P599" i="41"/>
  <c r="P597" i="41" s="1"/>
  <c r="AC656" i="40"/>
  <c r="AC49" i="44"/>
  <c r="AB656" i="39"/>
  <c r="AB48" i="44"/>
  <c r="S656" i="39"/>
  <c r="T601" i="1"/>
  <c r="T600" i="1" s="1"/>
  <c r="T456" i="1"/>
  <c r="Y5" i="5"/>
  <c r="Y4" i="5" s="1"/>
  <c r="I5" i="5"/>
  <c r="I4" i="5" s="1"/>
  <c r="H625" i="2"/>
  <c r="H624" i="2" s="1"/>
  <c r="H660" i="2" s="1"/>
  <c r="H555" i="2"/>
  <c r="P601" i="3"/>
  <c r="P600" i="3" s="1"/>
  <c r="P456" i="3"/>
  <c r="O601" i="1"/>
  <c r="O600" i="1" s="1"/>
  <c r="O456" i="1"/>
  <c r="O455" i="1" s="1"/>
  <c r="O453" i="1" s="1"/>
  <c r="Z658" i="41"/>
  <c r="Z599" i="41"/>
  <c r="Z597" i="41" s="1"/>
  <c r="AC658" i="39"/>
  <c r="AC599" i="39"/>
  <c r="AC597" i="39" s="1"/>
  <c r="L658" i="39"/>
  <c r="L599" i="39"/>
  <c r="L597" i="39" s="1"/>
  <c r="H601" i="3"/>
  <c r="H600" i="3" s="1"/>
  <c r="H456" i="3"/>
  <c r="L613" i="1"/>
  <c r="L659" i="1" s="1"/>
  <c r="L66" i="44" s="1"/>
  <c r="L71" i="44" s="1"/>
  <c r="O601" i="2"/>
  <c r="O600" i="2" s="1"/>
  <c r="O456" i="2"/>
  <c r="N625" i="2"/>
  <c r="N624" i="2" s="1"/>
  <c r="N660" i="2" s="1"/>
  <c r="N555" i="2"/>
  <c r="F601" i="5"/>
  <c r="F600" i="5" s="1"/>
  <c r="F456" i="5"/>
  <c r="O656" i="41"/>
  <c r="O50" i="44"/>
  <c r="L656" i="40"/>
  <c r="L49" i="44"/>
  <c r="V656" i="40"/>
  <c r="V49" i="44"/>
  <c r="V656" i="39"/>
  <c r="F656" i="39"/>
  <c r="F48" i="44"/>
  <c r="G658" i="41"/>
  <c r="G599" i="41"/>
  <c r="G597" i="41" s="1"/>
  <c r="Y524" i="1"/>
  <c r="Y455" i="1" s="1"/>
  <c r="G5" i="2"/>
  <c r="D601" i="3"/>
  <c r="D600" i="3" s="1"/>
  <c r="D456" i="3"/>
  <c r="Z4" i="5"/>
  <c r="AE658" i="41"/>
  <c r="AE599" i="41"/>
  <c r="AE597" i="41" s="1"/>
  <c r="S601" i="3"/>
  <c r="S600" i="3" s="1"/>
  <c r="S456" i="3"/>
  <c r="I601" i="3"/>
  <c r="I600" i="3" s="1"/>
  <c r="I456" i="3"/>
  <c r="R601" i="1"/>
  <c r="R600" i="1" s="1"/>
  <c r="R456" i="1"/>
  <c r="N455" i="5"/>
  <c r="J5" i="5"/>
  <c r="J4" i="5" s="1"/>
  <c r="C601" i="3"/>
  <c r="C600" i="3" s="1"/>
  <c r="C456" i="3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I657" i="1"/>
  <c r="I599" i="1"/>
  <c r="I597" i="1" s="1"/>
  <c r="Y656" i="40"/>
  <c r="Y49" i="44"/>
  <c r="N656" i="40"/>
  <c r="N49" i="44"/>
  <c r="AE601" i="3"/>
  <c r="AE600" i="3" s="1"/>
  <c r="AE456" i="3"/>
  <c r="S601" i="1"/>
  <c r="S600" i="1" s="1"/>
  <c r="S456" i="1"/>
  <c r="R601" i="3"/>
  <c r="R600" i="3" s="1"/>
  <c r="R456" i="3"/>
  <c r="F5" i="3"/>
  <c r="Z601" i="2"/>
  <c r="Z600" i="2" s="1"/>
  <c r="Z456" i="2"/>
  <c r="U601" i="5"/>
  <c r="U600" i="5" s="1"/>
  <c r="U456" i="5"/>
  <c r="L601" i="2"/>
  <c r="L600" i="2" s="1"/>
  <c r="L456" i="2"/>
  <c r="N601" i="1"/>
  <c r="N600" i="1" s="1"/>
  <c r="N456" i="1"/>
  <c r="N455" i="1" s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P601" i="1"/>
  <c r="P600" i="1" s="1"/>
  <c r="P456" i="1"/>
  <c r="Q5" i="5"/>
  <c r="Q4" i="5" s="1"/>
  <c r="AC5" i="3"/>
  <c r="X601" i="1"/>
  <c r="X600" i="1" s="1"/>
  <c r="X456" i="1"/>
  <c r="D656" i="40"/>
  <c r="D49" i="44"/>
  <c r="AB656" i="40"/>
  <c r="AB49" i="44"/>
  <c r="Z656" i="39"/>
  <c r="Z48" i="44"/>
  <c r="W656" i="41"/>
  <c r="W50" i="44"/>
  <c r="Q4" i="2" l="1"/>
  <c r="X453" i="65"/>
  <c r="D257" i="3"/>
  <c r="N299" i="3"/>
  <c r="G257" i="3"/>
  <c r="AC31" i="67"/>
  <c r="AC99" i="67" s="1"/>
  <c r="AB71" i="44"/>
  <c r="F455" i="5"/>
  <c r="W455" i="5"/>
  <c r="C656" i="65"/>
  <c r="C654" i="65" s="1"/>
  <c r="H4" i="2"/>
  <c r="T5" i="69"/>
  <c r="E455" i="5"/>
  <c r="C453" i="5"/>
  <c r="F455" i="1"/>
  <c r="Y71" i="44"/>
  <c r="AE453" i="65"/>
  <c r="S299" i="3"/>
  <c r="S557" i="3" s="1"/>
  <c r="S556" i="3" s="1"/>
  <c r="H71" i="44"/>
  <c r="Y541" i="3"/>
  <c r="Y617" i="3" s="1"/>
  <c r="R71" i="44"/>
  <c r="H455" i="1"/>
  <c r="H453" i="1" s="1"/>
  <c r="E625" i="2"/>
  <c r="E624" i="2" s="1"/>
  <c r="E660" i="2" s="1"/>
  <c r="P4" i="2"/>
  <c r="D4" i="2"/>
  <c r="AE455" i="1"/>
  <c r="AE597" i="65"/>
  <c r="V455" i="1"/>
  <c r="I455" i="1"/>
  <c r="I453" i="1" s="1"/>
  <c r="AC455" i="1"/>
  <c r="AC453" i="1" s="1"/>
  <c r="Q455" i="1"/>
  <c r="R4" i="2"/>
  <c r="M4" i="5"/>
  <c r="AD555" i="2"/>
  <c r="G455" i="5"/>
  <c r="V455" i="5"/>
  <c r="F4" i="2"/>
  <c r="S453" i="5"/>
  <c r="V299" i="3"/>
  <c r="V557" i="3" s="1"/>
  <c r="V556" i="3" s="1"/>
  <c r="AE525" i="3"/>
  <c r="L4" i="5"/>
  <c r="R557" i="2"/>
  <c r="R556" i="2" s="1"/>
  <c r="AA455" i="1"/>
  <c r="T455" i="1"/>
  <c r="W455" i="1"/>
  <c r="W453" i="1" s="1"/>
  <c r="X4" i="2"/>
  <c r="U541" i="3"/>
  <c r="U617" i="3" s="1"/>
  <c r="AC71" i="44"/>
  <c r="E31" i="67"/>
  <c r="E100" i="67" s="1"/>
  <c r="R25" i="66"/>
  <c r="S25" i="66" s="1"/>
  <c r="R27" i="66"/>
  <c r="S27" i="66" s="1"/>
  <c r="R33" i="66"/>
  <c r="S33" i="66" s="1"/>
  <c r="R34" i="66"/>
  <c r="S34" i="66" s="1"/>
  <c r="R17" i="66"/>
  <c r="S17" i="66" s="1"/>
  <c r="R26" i="66"/>
  <c r="S26" i="66" s="1"/>
  <c r="J617" i="1"/>
  <c r="J613" i="1" s="1"/>
  <c r="J659" i="1" s="1"/>
  <c r="J66" i="44" s="1"/>
  <c r="J71" i="44" s="1"/>
  <c r="J524" i="1"/>
  <c r="J455" i="1" s="1"/>
  <c r="J453" i="1" s="1"/>
  <c r="V96" i="67"/>
  <c r="V97" i="67"/>
  <c r="H96" i="67"/>
  <c r="H97" i="67"/>
  <c r="U96" i="67"/>
  <c r="U97" i="67"/>
  <c r="AA96" i="67"/>
  <c r="AA97" i="67"/>
  <c r="L96" i="67"/>
  <c r="L97" i="67"/>
  <c r="M96" i="67"/>
  <c r="M97" i="67"/>
  <c r="J96" i="67"/>
  <c r="J97" i="67"/>
  <c r="F96" i="67"/>
  <c r="F97" i="67"/>
  <c r="R96" i="67"/>
  <c r="R97" i="67"/>
  <c r="P96" i="67"/>
  <c r="P97" i="67"/>
  <c r="I96" i="67"/>
  <c r="I97" i="67"/>
  <c r="E96" i="67"/>
  <c r="E97" i="67"/>
  <c r="N96" i="67"/>
  <c r="N97" i="67"/>
  <c r="Q96" i="67"/>
  <c r="Q97" i="67"/>
  <c r="K96" i="67"/>
  <c r="K97" i="67"/>
  <c r="AC100" i="67"/>
  <c r="X96" i="67"/>
  <c r="X97" i="67"/>
  <c r="AC96" i="67"/>
  <c r="AC97" i="67"/>
  <c r="AB96" i="67"/>
  <c r="AB97" i="67"/>
  <c r="AF96" i="67"/>
  <c r="AF97" i="67"/>
  <c r="S96" i="67"/>
  <c r="S97" i="67"/>
  <c r="AD96" i="67"/>
  <c r="AD97" i="67"/>
  <c r="AD100" i="67"/>
  <c r="T96" i="67"/>
  <c r="T97" i="67"/>
  <c r="D96" i="67"/>
  <c r="D97" i="67"/>
  <c r="AE96" i="67"/>
  <c r="AE97" i="67"/>
  <c r="Z96" i="67"/>
  <c r="Z97" i="67"/>
  <c r="G96" i="67"/>
  <c r="G97" i="67"/>
  <c r="Y96" i="67"/>
  <c r="Y97" i="67"/>
  <c r="O96" i="67"/>
  <c r="O97" i="67"/>
  <c r="AA557" i="2"/>
  <c r="AA556" i="2" s="1"/>
  <c r="H84" i="44"/>
  <c r="H91" i="44" s="1"/>
  <c r="J84" i="44"/>
  <c r="J91" i="44" s="1"/>
  <c r="U84" i="44"/>
  <c r="U91" i="44" s="1"/>
  <c r="F84" i="44"/>
  <c r="F91" i="44" s="1"/>
  <c r="S84" i="44"/>
  <c r="S91" i="44" s="1"/>
  <c r="T84" i="44"/>
  <c r="T91" i="44" s="1"/>
  <c r="O84" i="44"/>
  <c r="O91" i="44" s="1"/>
  <c r="I84" i="44"/>
  <c r="I91" i="44" s="1"/>
  <c r="K84" i="44"/>
  <c r="K91" i="44" s="1"/>
  <c r="AB84" i="44"/>
  <c r="AB91" i="44" s="1"/>
  <c r="Q84" i="44"/>
  <c r="Q91" i="44" s="1"/>
  <c r="V84" i="44"/>
  <c r="V91" i="44" s="1"/>
  <c r="AD84" i="44"/>
  <c r="AD91" i="44" s="1"/>
  <c r="X84" i="44"/>
  <c r="X91" i="44" s="1"/>
  <c r="Z84" i="44"/>
  <c r="Z91" i="44" s="1"/>
  <c r="N84" i="44"/>
  <c r="N91" i="44" s="1"/>
  <c r="E84" i="44"/>
  <c r="E91" i="44" s="1"/>
  <c r="Y84" i="44"/>
  <c r="Y91" i="44" s="1"/>
  <c r="AA4" i="2"/>
  <c r="F455" i="2"/>
  <c r="F453" i="2" s="1"/>
  <c r="AC599" i="1"/>
  <c r="H541" i="3"/>
  <c r="H617" i="3" s="1"/>
  <c r="I599" i="65"/>
  <c r="I597" i="65" s="1"/>
  <c r="V657" i="5"/>
  <c r="V656" i="5" s="1"/>
  <c r="G455" i="1"/>
  <c r="E4" i="2"/>
  <c r="T455" i="5"/>
  <c r="K455" i="1"/>
  <c r="K453" i="1" s="1"/>
  <c r="I656" i="65"/>
  <c r="I654" i="65" s="1"/>
  <c r="U257" i="3"/>
  <c r="F5" i="68"/>
  <c r="G71" i="44"/>
  <c r="K7" i="68"/>
  <c r="N5" i="68" s="1"/>
  <c r="V298" i="3"/>
  <c r="G32" i="66"/>
  <c r="D80" i="70"/>
  <c r="C44" i="70"/>
  <c r="D214" i="71"/>
  <c r="D44" i="70" s="1"/>
  <c r="R24" i="69"/>
  <c r="R59" i="69" s="1"/>
  <c r="D146" i="71"/>
  <c r="D55" i="70" s="1"/>
  <c r="C55" i="70"/>
  <c r="I24" i="69"/>
  <c r="I59" i="69" s="1"/>
  <c r="D229" i="71"/>
  <c r="D242" i="70" s="1"/>
  <c r="C242" i="70"/>
  <c r="C68" i="70"/>
  <c r="D135" i="71"/>
  <c r="D68" i="70" s="1"/>
  <c r="H257" i="3"/>
  <c r="Z24" i="69"/>
  <c r="Z59" i="69" s="1"/>
  <c r="AB299" i="3"/>
  <c r="V4" i="5"/>
  <c r="V453" i="5" s="1"/>
  <c r="D299" i="3"/>
  <c r="AB24" i="69"/>
  <c r="AB59" i="69" s="1"/>
  <c r="M31" i="67"/>
  <c r="M99" i="67" s="1"/>
  <c r="U24" i="69"/>
  <c r="U59" i="69" s="1"/>
  <c r="N24" i="69"/>
  <c r="N59" i="69" s="1"/>
  <c r="Q31" i="67"/>
  <c r="Q99" i="67" s="1"/>
  <c r="W71" i="44"/>
  <c r="F5" i="66"/>
  <c r="F2" i="66" s="1"/>
  <c r="F24" i="67"/>
  <c r="F60" i="67" s="1"/>
  <c r="AB24" i="67"/>
  <c r="AB60" i="67" s="1"/>
  <c r="AA24" i="67"/>
  <c r="AA60" i="67" s="1"/>
  <c r="AF24" i="67"/>
  <c r="AF60" i="67" s="1"/>
  <c r="E24" i="67"/>
  <c r="E60" i="67" s="1"/>
  <c r="H24" i="69"/>
  <c r="H59" i="69" s="1"/>
  <c r="E99" i="67"/>
  <c r="J24" i="67"/>
  <c r="J60" i="67" s="1"/>
  <c r="AE24" i="69"/>
  <c r="AE59" i="69" s="1"/>
  <c r="K24" i="67"/>
  <c r="K60" i="67" s="1"/>
  <c r="X31" i="67"/>
  <c r="F71" i="44"/>
  <c r="AE4" i="1"/>
  <c r="D31" i="67"/>
  <c r="Y599" i="1"/>
  <c r="Y597" i="1" s="1"/>
  <c r="AB31" i="67"/>
  <c r="AB99" i="67" s="1"/>
  <c r="V31" i="67"/>
  <c r="V100" i="67" s="1"/>
  <c r="AE24" i="67"/>
  <c r="AE60" i="67" s="1"/>
  <c r="E24" i="69"/>
  <c r="E59" i="69" s="1"/>
  <c r="M24" i="69"/>
  <c r="M59" i="69" s="1"/>
  <c r="Z5" i="69"/>
  <c r="Z55" i="69" s="1"/>
  <c r="P31" i="67"/>
  <c r="P100" i="67" s="1"/>
  <c r="AA31" i="67"/>
  <c r="AA100" i="67" s="1"/>
  <c r="AE31" i="67"/>
  <c r="Z24" i="67"/>
  <c r="Z60" i="67" s="1"/>
  <c r="O576" i="3"/>
  <c r="O634" i="3"/>
  <c r="O633" i="3" s="1"/>
  <c r="O661" i="3" s="1"/>
  <c r="O31" i="67"/>
  <c r="O100" i="67" s="1"/>
  <c r="L31" i="67"/>
  <c r="I31" i="67"/>
  <c r="I100" i="67" s="1"/>
  <c r="S24" i="69"/>
  <c r="S59" i="69" s="1"/>
  <c r="Y24" i="69"/>
  <c r="Y59" i="69" s="1"/>
  <c r="K31" i="67"/>
  <c r="K99" i="67" s="1"/>
  <c r="H58" i="67"/>
  <c r="AE58" i="67"/>
  <c r="AB57" i="69"/>
  <c r="K57" i="69"/>
  <c r="K5" i="69"/>
  <c r="T55" i="69"/>
  <c r="D58" i="67"/>
  <c r="G57" i="69"/>
  <c r="AE111" i="44"/>
  <c r="AA57" i="69"/>
  <c r="AA5" i="69"/>
  <c r="D5" i="68"/>
  <c r="R15" i="66"/>
  <c r="S15" i="66" s="1"/>
  <c r="G24" i="67"/>
  <c r="G60" i="67" s="1"/>
  <c r="S31" i="67"/>
  <c r="S99" i="67" s="1"/>
  <c r="X299" i="3"/>
  <c r="X298" i="3" s="1"/>
  <c r="X297" i="3" s="1"/>
  <c r="U31" i="67"/>
  <c r="U100" i="67" s="1"/>
  <c r="F299" i="3"/>
  <c r="F557" i="3" s="1"/>
  <c r="F556" i="3" s="1"/>
  <c r="AF31" i="67"/>
  <c r="AF100" i="67" s="1"/>
  <c r="S599" i="5"/>
  <c r="S597" i="5" s="1"/>
  <c r="R453" i="5"/>
  <c r="I455" i="2"/>
  <c r="AE4" i="2"/>
  <c r="D32" i="66"/>
  <c r="D5" i="66" s="1"/>
  <c r="L299" i="3"/>
  <c r="L557" i="3" s="1"/>
  <c r="L556" i="3" s="1"/>
  <c r="Z31" i="67"/>
  <c r="Z100" i="67" s="1"/>
  <c r="N31" i="67"/>
  <c r="N100" i="67" s="1"/>
  <c r="AC29" i="67"/>
  <c r="AC61" i="67" s="1"/>
  <c r="K541" i="3"/>
  <c r="K617" i="3" s="1"/>
  <c r="O299" i="3"/>
  <c r="AB29" i="67"/>
  <c r="Y31" i="67"/>
  <c r="Y100" i="67" s="1"/>
  <c r="R31" i="67"/>
  <c r="R100" i="67" s="1"/>
  <c r="H31" i="67"/>
  <c r="H100" i="67" s="1"/>
  <c r="M71" i="44"/>
  <c r="AC4" i="5"/>
  <c r="AC453" i="5" s="1"/>
  <c r="J31" i="67"/>
  <c r="J100" i="67" s="1"/>
  <c r="G31" i="67"/>
  <c r="G100" i="67" s="1"/>
  <c r="F31" i="67"/>
  <c r="F100" i="67" s="1"/>
  <c r="X5" i="69"/>
  <c r="X57" i="69"/>
  <c r="V58" i="67"/>
  <c r="I58" i="67"/>
  <c r="K31" i="66"/>
  <c r="G29" i="66"/>
  <c r="W24" i="67"/>
  <c r="U24" i="67"/>
  <c r="U60" i="67" s="1"/>
  <c r="X58" i="67"/>
  <c r="K58" i="67"/>
  <c r="AD599" i="39"/>
  <c r="AD597" i="39" s="1"/>
  <c r="AD658" i="39"/>
  <c r="Q24" i="69"/>
  <c r="Q59" i="69" s="1"/>
  <c r="N24" i="67"/>
  <c r="AC24" i="67"/>
  <c r="I24" i="67"/>
  <c r="I60" i="67" s="1"/>
  <c r="M24" i="67"/>
  <c r="M60" i="67" s="1"/>
  <c r="M58" i="67"/>
  <c r="V57" i="69"/>
  <c r="I57" i="69"/>
  <c r="K24" i="68"/>
  <c r="N7" i="68" s="1"/>
  <c r="G24" i="69"/>
  <c r="G59" i="69" s="1"/>
  <c r="Y24" i="67"/>
  <c r="Y60" i="67" s="1"/>
  <c r="V111" i="3"/>
  <c r="W30" i="67"/>
  <c r="W31" i="67"/>
  <c r="W99" i="67" s="1"/>
  <c r="S111" i="3"/>
  <c r="T31" i="67"/>
  <c r="T100" i="67" s="1"/>
  <c r="AD29" i="67"/>
  <c r="AD61" i="67" s="1"/>
  <c r="Z71" i="44"/>
  <c r="R8" i="66"/>
  <c r="S8" i="66" s="1"/>
  <c r="K18" i="66"/>
  <c r="N6" i="66" s="1"/>
  <c r="O24" i="67"/>
  <c r="W24" i="69"/>
  <c r="J24" i="69"/>
  <c r="J59" i="69" s="1"/>
  <c r="R24" i="67"/>
  <c r="R60" i="67" s="1"/>
  <c r="V24" i="69"/>
  <c r="V59" i="69" s="1"/>
  <c r="AF24" i="69"/>
  <c r="AC24" i="69"/>
  <c r="M5" i="69"/>
  <c r="M57" i="69"/>
  <c r="Q57" i="69"/>
  <c r="R18" i="66"/>
  <c r="S18" i="66" s="1"/>
  <c r="K24" i="66"/>
  <c r="N7" i="66" s="1"/>
  <c r="V24" i="67"/>
  <c r="V60" i="67" s="1"/>
  <c r="E58" i="67"/>
  <c r="Q58" i="67"/>
  <c r="L57" i="69"/>
  <c r="L5" i="69"/>
  <c r="Y58" i="67"/>
  <c r="AD24" i="69"/>
  <c r="P5" i="69"/>
  <c r="J57" i="69"/>
  <c r="R9" i="66"/>
  <c r="S9" i="66" s="1"/>
  <c r="S58" i="67"/>
  <c r="R32" i="66"/>
  <c r="S32" i="66" s="1"/>
  <c r="K11" i="66"/>
  <c r="Q24" i="67"/>
  <c r="Q60" i="67" s="1"/>
  <c r="O24" i="69"/>
  <c r="S24" i="67"/>
  <c r="S60" i="67" s="1"/>
  <c r="R58" i="67"/>
  <c r="U58" i="67"/>
  <c r="E57" i="69"/>
  <c r="G58" i="67"/>
  <c r="F24" i="69"/>
  <c r="H24" i="67"/>
  <c r="H60" i="67" s="1"/>
  <c r="AE57" i="69"/>
  <c r="S57" i="69"/>
  <c r="AD24" i="67"/>
  <c r="R30" i="66"/>
  <c r="S30" i="66" s="1"/>
  <c r="E32" i="66"/>
  <c r="E5" i="66" s="1"/>
  <c r="E2" i="66" s="1"/>
  <c r="U5" i="69"/>
  <c r="Y5" i="69"/>
  <c r="N5" i="69"/>
  <c r="V71" i="44"/>
  <c r="I4" i="2"/>
  <c r="AD636" i="3"/>
  <c r="AD633" i="3" s="1"/>
  <c r="AD661" i="3" s="1"/>
  <c r="AD576" i="3"/>
  <c r="V191" i="3"/>
  <c r="F111" i="3"/>
  <c r="K658" i="39"/>
  <c r="K599" i="39"/>
  <c r="K597" i="39" s="1"/>
  <c r="N453" i="5"/>
  <c r="H599" i="65"/>
  <c r="H597" i="65" s="1"/>
  <c r="X597" i="65"/>
  <c r="V453" i="65"/>
  <c r="I453" i="65"/>
  <c r="C599" i="65"/>
  <c r="C597" i="65" s="1"/>
  <c r="J453" i="65"/>
  <c r="D654" i="65"/>
  <c r="D453" i="65"/>
  <c r="J599" i="65"/>
  <c r="J597" i="65" s="1"/>
  <c r="V297" i="3"/>
  <c r="K4" i="2"/>
  <c r="AD4" i="2"/>
  <c r="D298" i="3"/>
  <c r="D297" i="3" s="1"/>
  <c r="D557" i="3"/>
  <c r="D556" i="3" s="1"/>
  <c r="AB455" i="2"/>
  <c r="AB453" i="2" s="1"/>
  <c r="Z299" i="3"/>
  <c r="Z298" i="3" s="1"/>
  <c r="Z297" i="3" s="1"/>
  <c r="O4" i="2"/>
  <c r="Q455" i="2"/>
  <c r="Q453" i="2" s="1"/>
  <c r="Y299" i="3"/>
  <c r="Y557" i="3" s="1"/>
  <c r="Y556" i="3" s="1"/>
  <c r="P299" i="3"/>
  <c r="R299" i="3"/>
  <c r="E455" i="2"/>
  <c r="T299" i="3"/>
  <c r="T557" i="3" s="1"/>
  <c r="T556" i="3" s="1"/>
  <c r="AC299" i="3"/>
  <c r="AC298" i="3" s="1"/>
  <c r="AC297" i="3" s="1"/>
  <c r="AA298" i="3"/>
  <c r="AA297" i="3" s="1"/>
  <c r="AA557" i="3"/>
  <c r="AA556" i="3" s="1"/>
  <c r="Y257" i="3"/>
  <c r="T453" i="1"/>
  <c r="AB455" i="1"/>
  <c r="AB453" i="1" s="1"/>
  <c r="C257" i="3"/>
  <c r="P455" i="1"/>
  <c r="P453" i="1" s="1"/>
  <c r="G453" i="1"/>
  <c r="C541" i="3"/>
  <c r="C617" i="3" s="1"/>
  <c r="D524" i="1"/>
  <c r="D455" i="1" s="1"/>
  <c r="D453" i="1" s="1"/>
  <c r="K257" i="3"/>
  <c r="Y453" i="1"/>
  <c r="Z599" i="1"/>
  <c r="Z597" i="1" s="1"/>
  <c r="P71" i="44"/>
  <c r="F191" i="3"/>
  <c r="AA4" i="1"/>
  <c r="AA453" i="1" s="1"/>
  <c r="M455" i="1"/>
  <c r="M453" i="1" s="1"/>
  <c r="R455" i="1"/>
  <c r="R453" i="1" s="1"/>
  <c r="Q599" i="1"/>
  <c r="Q597" i="1" s="1"/>
  <c r="S455" i="1"/>
  <c r="S453" i="1" s="1"/>
  <c r="E597" i="1"/>
  <c r="U455" i="1"/>
  <c r="U453" i="1" s="1"/>
  <c r="E453" i="1"/>
  <c r="O71" i="44"/>
  <c r="S71" i="44"/>
  <c r="P191" i="3"/>
  <c r="I71" i="44"/>
  <c r="G191" i="3"/>
  <c r="Y455" i="5"/>
  <c r="Y453" i="5" s="1"/>
  <c r="AA455" i="5"/>
  <c r="AA453" i="5" s="1"/>
  <c r="U455" i="5"/>
  <c r="U453" i="5" s="1"/>
  <c r="D453" i="5"/>
  <c r="M455" i="5"/>
  <c r="M453" i="5" s="1"/>
  <c r="P455" i="5"/>
  <c r="P453" i="5" s="1"/>
  <c r="X455" i="5"/>
  <c r="X453" i="5" s="1"/>
  <c r="O455" i="5"/>
  <c r="O453" i="5" s="1"/>
  <c r="Q543" i="3"/>
  <c r="Q541" i="3" s="1"/>
  <c r="Q257" i="3"/>
  <c r="E191" i="3"/>
  <c r="U111" i="3"/>
  <c r="K111" i="3"/>
  <c r="I111" i="3"/>
  <c r="Q453" i="1"/>
  <c r="O658" i="39"/>
  <c r="O599" i="39"/>
  <c r="O597" i="39" s="1"/>
  <c r="X599" i="39"/>
  <c r="X597" i="39" s="1"/>
  <c r="X658" i="39"/>
  <c r="M599" i="39"/>
  <c r="M597" i="39" s="1"/>
  <c r="M658" i="39"/>
  <c r="H453" i="5"/>
  <c r="F453" i="1"/>
  <c r="D111" i="3"/>
  <c r="U658" i="39"/>
  <c r="U599" i="39"/>
  <c r="U597" i="39" s="1"/>
  <c r="J658" i="39"/>
  <c r="J599" i="39"/>
  <c r="J597" i="39" s="1"/>
  <c r="C111" i="3"/>
  <c r="Q658" i="39"/>
  <c r="Q599" i="39"/>
  <c r="Q597" i="39" s="1"/>
  <c r="E658" i="39"/>
  <c r="E599" i="39"/>
  <c r="E597" i="39" s="1"/>
  <c r="AC597" i="1"/>
  <c r="V599" i="1"/>
  <c r="V597" i="1" s="1"/>
  <c r="L453" i="5"/>
  <c r="G453" i="5"/>
  <c r="T453" i="5"/>
  <c r="M4" i="2"/>
  <c r="H597" i="1"/>
  <c r="V453" i="1"/>
  <c r="E453" i="5"/>
  <c r="Y455" i="2"/>
  <c r="Y453" i="2" s="1"/>
  <c r="W636" i="3"/>
  <c r="W633" i="3" s="1"/>
  <c r="W661" i="3" s="1"/>
  <c r="W576" i="3"/>
  <c r="W299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AA111" i="3"/>
  <c r="W111" i="3"/>
  <c r="G111" i="3"/>
  <c r="F453" i="65"/>
  <c r="O298" i="3"/>
  <c r="O297" i="3" s="1"/>
  <c r="O557" i="3"/>
  <c r="O556" i="3" s="1"/>
  <c r="G614" i="3"/>
  <c r="G613" i="3" s="1"/>
  <c r="G659" i="3" s="1"/>
  <c r="H33" i="67" s="1"/>
  <c r="H62" i="67" s="1"/>
  <c r="G524" i="3"/>
  <c r="S298" i="3"/>
  <c r="S297" i="3" s="1"/>
  <c r="M606" i="3"/>
  <c r="M604" i="3" s="1"/>
  <c r="M658" i="3" s="1"/>
  <c r="M471" i="3"/>
  <c r="E614" i="3"/>
  <c r="E613" i="3" s="1"/>
  <c r="E659" i="3" s="1"/>
  <c r="F33" i="67" s="1"/>
  <c r="F62" i="67" s="1"/>
  <c r="E524" i="3"/>
  <c r="G557" i="3"/>
  <c r="G556" i="3" s="1"/>
  <c r="G298" i="3"/>
  <c r="G297" i="3" s="1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B298" i="3"/>
  <c r="AB297" i="3" s="1"/>
  <c r="AB557" i="3"/>
  <c r="AB556" i="3" s="1"/>
  <c r="AA19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P111" i="3"/>
  <c r="O614" i="3"/>
  <c r="S541" i="3"/>
  <c r="S617" i="3" s="1"/>
  <c r="H111" i="3"/>
  <c r="J257" i="3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557" i="3"/>
  <c r="K556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I298" i="3"/>
  <c r="I297" i="3" s="1"/>
  <c r="I557" i="3"/>
  <c r="I556" i="3" s="1"/>
  <c r="AA614" i="3"/>
  <c r="AA613" i="3" s="1"/>
  <c r="AA659" i="3" s="1"/>
  <c r="AB33" i="67" s="1"/>
  <c r="AB62" i="67" s="1"/>
  <c r="AA524" i="3"/>
  <c r="Z614" i="3"/>
  <c r="AB111" i="3"/>
  <c r="Y614" i="3"/>
  <c r="Y613" i="3" s="1"/>
  <c r="Y659" i="3" s="1"/>
  <c r="Z33" i="67" s="1"/>
  <c r="Z62" i="67" s="1"/>
  <c r="Y52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Q33" i="67" s="1"/>
  <c r="Q62" i="67" s="1"/>
  <c r="P524" i="3"/>
  <c r="N111" i="3"/>
  <c r="AA636" i="3"/>
  <c r="AA633" i="3" s="1"/>
  <c r="AA661" i="3" s="1"/>
  <c r="AA576" i="3"/>
  <c r="U191" i="3"/>
  <c r="C606" i="3"/>
  <c r="C604" i="3" s="1"/>
  <c r="C658" i="3" s="1"/>
  <c r="C471" i="3"/>
  <c r="T614" i="3"/>
  <c r="T613" i="3" s="1"/>
  <c r="T659" i="3" s="1"/>
  <c r="U33" i="67" s="1"/>
  <c r="U62" i="67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M613" i="3" s="1"/>
  <c r="M659" i="3" s="1"/>
  <c r="N33" i="67" s="1"/>
  <c r="N62" i="67" s="1"/>
  <c r="M524" i="3"/>
  <c r="O541" i="3"/>
  <c r="O617" i="3" s="1"/>
  <c r="U606" i="3"/>
  <c r="U604" i="3" s="1"/>
  <c r="U658" i="3" s="1"/>
  <c r="U471" i="3"/>
  <c r="F637" i="3"/>
  <c r="F633" i="3" s="1"/>
  <c r="F661" i="3" s="1"/>
  <c r="F576" i="3"/>
  <c r="V614" i="3"/>
  <c r="V613" i="3" s="1"/>
  <c r="V659" i="3" s="1"/>
  <c r="W33" i="67" s="1"/>
  <c r="W62" i="67" s="1"/>
  <c r="V524" i="3"/>
  <c r="I614" i="3"/>
  <c r="AE637" i="3"/>
  <c r="AE633" i="3" s="1"/>
  <c r="AE661" i="3" s="1"/>
  <c r="AE576" i="3"/>
  <c r="S614" i="3"/>
  <c r="N614" i="3"/>
  <c r="N557" i="3"/>
  <c r="N556" i="3" s="1"/>
  <c r="N298" i="3"/>
  <c r="N297" i="3" s="1"/>
  <c r="F614" i="3"/>
  <c r="F613" i="3" s="1"/>
  <c r="F659" i="3" s="1"/>
  <c r="G33" i="67" s="1"/>
  <c r="G62" i="67" s="1"/>
  <c r="F524" i="3"/>
  <c r="W614" i="3"/>
  <c r="W613" i="3" s="1"/>
  <c r="W659" i="3" s="1"/>
  <c r="X33" i="67" s="1"/>
  <c r="X62" i="67" s="1"/>
  <c r="W524" i="3"/>
  <c r="X191" i="3"/>
  <c r="U558" i="3"/>
  <c r="U556" i="3" s="1"/>
  <c r="U298" i="3"/>
  <c r="U297" i="3" s="1"/>
  <c r="S610" i="3"/>
  <c r="S604" i="3" s="1"/>
  <c r="S658" i="3" s="1"/>
  <c r="S471" i="3"/>
  <c r="P606" i="3"/>
  <c r="P604" i="3" s="1"/>
  <c r="P658" i="3" s="1"/>
  <c r="P471" i="3"/>
  <c r="AB614" i="3"/>
  <c r="AB524" i="3"/>
  <c r="T634" i="3"/>
  <c r="T633" i="3" s="1"/>
  <c r="T661" i="3" s="1"/>
  <c r="T576" i="3"/>
  <c r="AD614" i="3"/>
  <c r="AD613" i="3" s="1"/>
  <c r="AD659" i="3" s="1"/>
  <c r="AE33" i="67" s="1"/>
  <c r="AE62" i="67" s="1"/>
  <c r="AD524" i="3"/>
  <c r="N610" i="3"/>
  <c r="N604" i="3" s="1"/>
  <c r="N658" i="3" s="1"/>
  <c r="N471" i="3"/>
  <c r="U614" i="3"/>
  <c r="U613" i="3" s="1"/>
  <c r="U659" i="3" s="1"/>
  <c r="V33" i="67" s="1"/>
  <c r="V62" i="67" s="1"/>
  <c r="U524" i="3"/>
  <c r="T191" i="3"/>
  <c r="D614" i="3"/>
  <c r="D613" i="3" s="1"/>
  <c r="D659" i="3" s="1"/>
  <c r="E33" i="67" s="1"/>
  <c r="E62" i="67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Q557" i="3"/>
  <c r="Q556" i="3" s="1"/>
  <c r="Q298" i="3"/>
  <c r="Q297" i="3" s="1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AD33" i="67" s="1"/>
  <c r="AD62" i="67" s="1"/>
  <c r="L257" i="3"/>
  <c r="K614" i="3"/>
  <c r="K613" i="3" s="1"/>
  <c r="K659" i="3" s="1"/>
  <c r="L33" i="67" s="1"/>
  <c r="L62" i="67" s="1"/>
  <c r="K524" i="3"/>
  <c r="AD298" i="3"/>
  <c r="AD297" i="3" s="1"/>
  <c r="AD557" i="3"/>
  <c r="AD556" i="3" s="1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J299" i="3"/>
  <c r="T610" i="3"/>
  <c r="T604" i="3" s="1"/>
  <c r="T658" i="3" s="1"/>
  <c r="T471" i="3"/>
  <c r="L634" i="3"/>
  <c r="L633" i="3" s="1"/>
  <c r="L661" i="3" s="1"/>
  <c r="L576" i="3"/>
  <c r="X524" i="3"/>
  <c r="X614" i="3"/>
  <c r="X613" i="3" s="1"/>
  <c r="X659" i="3" s="1"/>
  <c r="Y33" i="67" s="1"/>
  <c r="Y62" i="67" s="1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524" i="3"/>
  <c r="H614" i="3"/>
  <c r="H613" i="3" s="1"/>
  <c r="H659" i="3" s="1"/>
  <c r="I33" i="67" s="1"/>
  <c r="I62" i="67" s="1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N599" i="65"/>
  <c r="N597" i="65" s="1"/>
  <c r="N656" i="65"/>
  <c r="N654" i="65" s="1"/>
  <c r="AB599" i="65"/>
  <c r="AB597" i="65" s="1"/>
  <c r="AB656" i="65"/>
  <c r="AB654" i="65" s="1"/>
  <c r="AD453" i="5"/>
  <c r="AC4" i="2"/>
  <c r="X455" i="1"/>
  <c r="X453" i="1" s="1"/>
  <c r="F453" i="5"/>
  <c r="N453" i="1"/>
  <c r="K453" i="5"/>
  <c r="M625" i="2"/>
  <c r="M624" i="2" s="1"/>
  <c r="M660" i="2" s="1"/>
  <c r="M555" i="2"/>
  <c r="M455" i="2" s="1"/>
  <c r="Z455" i="2"/>
  <c r="Z453" i="2" s="1"/>
  <c r="Y599" i="2"/>
  <c r="Y597" i="2" s="1"/>
  <c r="G4" i="2"/>
  <c r="O455" i="2"/>
  <c r="C4" i="2"/>
  <c r="W4" i="2"/>
  <c r="V455" i="2"/>
  <c r="V453" i="2" s="1"/>
  <c r="X455" i="2"/>
  <c r="X453" i="2" s="1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D657" i="3"/>
  <c r="P657" i="1"/>
  <c r="P599" i="1"/>
  <c r="P597" i="1" s="1"/>
  <c r="AB657" i="2"/>
  <c r="AB599" i="2"/>
  <c r="AB597" i="2" s="1"/>
  <c r="R657" i="3"/>
  <c r="AE657" i="3"/>
  <c r="N656" i="41"/>
  <c r="N50" i="44"/>
  <c r="G656" i="41"/>
  <c r="G50" i="44"/>
  <c r="F8" i="44"/>
  <c r="F654" i="39"/>
  <c r="V9" i="44"/>
  <c r="V654" i="40"/>
  <c r="O10" i="44"/>
  <c r="O654" i="41"/>
  <c r="O657" i="2"/>
  <c r="O599" i="2"/>
  <c r="H657" i="3"/>
  <c r="AC656" i="39"/>
  <c r="AC48" i="44"/>
  <c r="T657" i="1"/>
  <c r="T599" i="1"/>
  <c r="T597" i="1" s="1"/>
  <c r="AB657" i="1"/>
  <c r="AB599" i="1"/>
  <c r="AB597" i="1" s="1"/>
  <c r="T657" i="3"/>
  <c r="AE656" i="39"/>
  <c r="AE48" i="44"/>
  <c r="D657" i="5"/>
  <c r="D599" i="5"/>
  <c r="D597" i="5" s="1"/>
  <c r="Q657" i="2"/>
  <c r="Q599" i="2"/>
  <c r="Q597" i="2" s="1"/>
  <c r="AA657" i="1"/>
  <c r="AA599" i="1"/>
  <c r="AA657" i="3"/>
  <c r="AD657" i="5"/>
  <c r="AD599" i="5"/>
  <c r="AD597" i="5" s="1"/>
  <c r="M657" i="5"/>
  <c r="M599" i="5"/>
  <c r="M597" i="5" s="1"/>
  <c r="Q656" i="40"/>
  <c r="Q49" i="44"/>
  <c r="W657" i="1"/>
  <c r="W599" i="1"/>
  <c r="W597" i="1" s="1"/>
  <c r="Z453" i="1"/>
  <c r="AA656" i="41"/>
  <c r="AA50" i="44"/>
  <c r="D656" i="39"/>
  <c r="D48" i="44"/>
  <c r="W657" i="2"/>
  <c r="H657" i="2"/>
  <c r="H599" i="2"/>
  <c r="H597" i="2" s="1"/>
  <c r="L10" i="44"/>
  <c r="L654" i="41"/>
  <c r="P9" i="44"/>
  <c r="P654" i="40"/>
  <c r="L657" i="5"/>
  <c r="L599" i="5"/>
  <c r="L597" i="5" s="1"/>
  <c r="Y656" i="41"/>
  <c r="Y50" i="44"/>
  <c r="X656" i="41"/>
  <c r="X50" i="44"/>
  <c r="O9" i="44"/>
  <c r="O654" i="40"/>
  <c r="AB453" i="5"/>
  <c r="AD657" i="3"/>
  <c r="C625" i="2"/>
  <c r="C624" i="2" s="1"/>
  <c r="C660" i="2" s="1"/>
  <c r="C555" i="2"/>
  <c r="C455" i="2" s="1"/>
  <c r="W656" i="40"/>
  <c r="W49" i="44"/>
  <c r="AC26" i="44"/>
  <c r="AC656" i="1"/>
  <c r="Q453" i="5"/>
  <c r="S455" i="2"/>
  <c r="S453" i="2" s="1"/>
  <c r="AD656" i="40"/>
  <c r="AD49" i="44"/>
  <c r="AA656" i="39"/>
  <c r="AA48" i="44"/>
  <c r="H656" i="39"/>
  <c r="H48" i="44"/>
  <c r="N597" i="5"/>
  <c r="U455" i="2"/>
  <c r="U453" i="2" s="1"/>
  <c r="AE657" i="5"/>
  <c r="AE599" i="5"/>
  <c r="AE597" i="5" s="1"/>
  <c r="Z657" i="5"/>
  <c r="Z599" i="5"/>
  <c r="Z597" i="5" s="1"/>
  <c r="N657" i="2"/>
  <c r="N599" i="2"/>
  <c r="N597" i="2" s="1"/>
  <c r="T656" i="39"/>
  <c r="T48" i="44"/>
  <c r="J657" i="2"/>
  <c r="J599" i="2"/>
  <c r="J597" i="2" s="1"/>
  <c r="P657" i="2"/>
  <c r="X656" i="40"/>
  <c r="X49" i="44"/>
  <c r="AE657" i="1"/>
  <c r="AE599" i="1"/>
  <c r="Z8" i="44"/>
  <c r="Z654" i="39"/>
  <c r="F656" i="41"/>
  <c r="F50" i="44"/>
  <c r="F47" i="44" s="1"/>
  <c r="F51" i="44" s="1"/>
  <c r="R656" i="39"/>
  <c r="R48" i="44"/>
  <c r="S657" i="3"/>
  <c r="Z26" i="44"/>
  <c r="Z656" i="1"/>
  <c r="P657" i="3"/>
  <c r="S8" i="44"/>
  <c r="S654" i="39"/>
  <c r="AC9" i="44"/>
  <c r="AC654" i="40"/>
  <c r="K455" i="2"/>
  <c r="E657" i="2"/>
  <c r="E599" i="2"/>
  <c r="E597" i="2" s="1"/>
  <c r="AE657" i="2"/>
  <c r="C656" i="40"/>
  <c r="C49" i="44"/>
  <c r="L657" i="3"/>
  <c r="E657" i="5"/>
  <c r="E599" i="5"/>
  <c r="E597" i="5" s="1"/>
  <c r="U656" i="41"/>
  <c r="U50" i="44"/>
  <c r="M656" i="41"/>
  <c r="M50" i="44"/>
  <c r="AA657" i="5"/>
  <c r="AA599" i="5"/>
  <c r="AA597" i="5" s="1"/>
  <c r="R656" i="40"/>
  <c r="R49" i="44"/>
  <c r="W453" i="5"/>
  <c r="AD26" i="44"/>
  <c r="AD656" i="1"/>
  <c r="G657" i="1"/>
  <c r="G599" i="1"/>
  <c r="G597" i="1" s="1"/>
  <c r="V657" i="2"/>
  <c r="V599" i="2"/>
  <c r="V597" i="2" s="1"/>
  <c r="AB657" i="5"/>
  <c r="AB599" i="5"/>
  <c r="AB597" i="5" s="1"/>
  <c r="G656" i="39"/>
  <c r="G48" i="44"/>
  <c r="O657" i="3"/>
  <c r="Q10" i="44"/>
  <c r="Q654" i="41"/>
  <c r="K657" i="1"/>
  <c r="K599" i="1"/>
  <c r="K597" i="1" s="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AB47" i="44" s="1"/>
  <c r="AB51" i="44" s="1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S599" i="2"/>
  <c r="S597" i="2" s="1"/>
  <c r="AD656" i="41"/>
  <c r="AD50" i="44"/>
  <c r="F657" i="3"/>
  <c r="N25" i="44"/>
  <c r="N656" i="5"/>
  <c r="U657" i="2"/>
  <c r="U599" i="2"/>
  <c r="U597" i="2" s="1"/>
  <c r="L455" i="1"/>
  <c r="L453" i="1" s="1"/>
  <c r="F599" i="2"/>
  <c r="F597" i="2" s="1"/>
  <c r="T455" i="2"/>
  <c r="T453" i="2" s="1"/>
  <c r="P625" i="2"/>
  <c r="P624" i="2" s="1"/>
  <c r="P660" i="2" s="1"/>
  <c r="P555" i="2"/>
  <c r="P455" i="2" s="1"/>
  <c r="P453" i="2" s="1"/>
  <c r="AD455" i="2"/>
  <c r="AD453" i="2" s="1"/>
  <c r="I599" i="2"/>
  <c r="I597" i="2" s="1"/>
  <c r="G657" i="5"/>
  <c r="G599" i="5"/>
  <c r="G597" i="5" s="1"/>
  <c r="D9" i="44"/>
  <c r="D654" i="40"/>
  <c r="J656" i="40"/>
  <c r="J49" i="44"/>
  <c r="Z657" i="2"/>
  <c r="Z599" i="2"/>
  <c r="Z597" i="2" s="1"/>
  <c r="AE656" i="40"/>
  <c r="AE49" i="44"/>
  <c r="L9" i="44"/>
  <c r="L654" i="40"/>
  <c r="F657" i="5"/>
  <c r="F599" i="5"/>
  <c r="F597" i="5" s="1"/>
  <c r="L656" i="39"/>
  <c r="L48" i="44"/>
  <c r="L47" i="44" s="1"/>
  <c r="L51" i="44" s="1"/>
  <c r="Z656" i="41"/>
  <c r="Z50" i="44"/>
  <c r="Z47" i="44" s="1"/>
  <c r="Z51" i="44" s="1"/>
  <c r="O657" i="1"/>
  <c r="O599" i="1"/>
  <c r="O597" i="1" s="1"/>
  <c r="V625" i="3"/>
  <c r="V624" i="3" s="1"/>
  <c r="V660" i="3" s="1"/>
  <c r="W34" i="67" s="1"/>
  <c r="W63" i="67" s="1"/>
  <c r="V555" i="3"/>
  <c r="E26" i="44"/>
  <c r="E656" i="1"/>
  <c r="U657" i="3"/>
  <c r="Y657" i="5"/>
  <c r="Y599" i="5"/>
  <c r="Y597" i="5" s="1"/>
  <c r="Q657" i="3"/>
  <c r="K657" i="2"/>
  <c r="K599" i="2"/>
  <c r="S656" i="41"/>
  <c r="S50" i="44"/>
  <c r="S47" i="44" s="1"/>
  <c r="S51" i="44" s="1"/>
  <c r="H26" i="44"/>
  <c r="H656" i="1"/>
  <c r="C657" i="1"/>
  <c r="O657" i="5"/>
  <c r="O599" i="5"/>
  <c r="O597" i="5" s="1"/>
  <c r="U657" i="1"/>
  <c r="U599" i="1"/>
  <c r="U597" i="1" s="1"/>
  <c r="C657" i="5"/>
  <c r="C599" i="5"/>
  <c r="C597" i="5" s="1"/>
  <c r="J657" i="5"/>
  <c r="J599" i="5"/>
  <c r="J597" i="5" s="1"/>
  <c r="Y657" i="3"/>
  <c r="T657" i="5"/>
  <c r="T599" i="5"/>
  <c r="T597" i="5" s="1"/>
  <c r="G625" i="2"/>
  <c r="G624" i="2" s="1"/>
  <c r="G660" i="2" s="1"/>
  <c r="G555" i="2"/>
  <c r="G455" i="2" s="1"/>
  <c r="W657" i="5"/>
  <c r="W599" i="5"/>
  <c r="W597" i="5" s="1"/>
  <c r="V656" i="41"/>
  <c r="V50" i="44"/>
  <c r="V47" i="44" s="1"/>
  <c r="V51" i="44" s="1"/>
  <c r="H10" i="44"/>
  <c r="H654" i="41"/>
  <c r="Z9" i="44"/>
  <c r="Z654" i="40"/>
  <c r="X657" i="3"/>
  <c r="G656" i="40"/>
  <c r="G49" i="44"/>
  <c r="J657" i="3"/>
  <c r="D625" i="2"/>
  <c r="D624" i="2" s="1"/>
  <c r="D660" i="2" s="1"/>
  <c r="D555" i="2"/>
  <c r="D455" i="2" s="1"/>
  <c r="D453" i="2" s="1"/>
  <c r="S9" i="44"/>
  <c r="S654" i="40"/>
  <c r="E657" i="3"/>
  <c r="R656" i="41"/>
  <c r="R50" i="44"/>
  <c r="J453" i="5"/>
  <c r="L4" i="2"/>
  <c r="AC657" i="3"/>
  <c r="D656" i="41"/>
  <c r="D50" i="44"/>
  <c r="L657" i="1"/>
  <c r="L599" i="1"/>
  <c r="L597" i="1" s="1"/>
  <c r="W625" i="2"/>
  <c r="W624" i="2" s="1"/>
  <c r="W660" i="2" s="1"/>
  <c r="W555" i="2"/>
  <c r="W455" i="2" s="1"/>
  <c r="F656" i="2"/>
  <c r="F24" i="44"/>
  <c r="T657" i="2"/>
  <c r="T599" i="2"/>
  <c r="T597" i="2" s="1"/>
  <c r="U656" i="40"/>
  <c r="U49" i="44"/>
  <c r="I453" i="5"/>
  <c r="AD657" i="2"/>
  <c r="AD599" i="2"/>
  <c r="I656" i="2"/>
  <c r="I4" i="44" s="1"/>
  <c r="I24" i="44"/>
  <c r="H597" i="5"/>
  <c r="W657" i="3"/>
  <c r="W656" i="39"/>
  <c r="W48" i="44"/>
  <c r="W47" i="44" s="1"/>
  <c r="W51" i="44" s="1"/>
  <c r="N656" i="39"/>
  <c r="N48" i="44"/>
  <c r="AE625" i="2"/>
  <c r="AE624" i="2" s="1"/>
  <c r="AE660" i="2" s="1"/>
  <c r="AE555" i="2"/>
  <c r="AE455" i="2" s="1"/>
  <c r="W10" i="44"/>
  <c r="W654" i="41"/>
  <c r="X657" i="1"/>
  <c r="X599" i="1"/>
  <c r="X597" i="1" s="1"/>
  <c r="V25" i="44"/>
  <c r="AC657" i="2"/>
  <c r="U657" i="5"/>
  <c r="U599" i="5"/>
  <c r="U597" i="5" s="1"/>
  <c r="I26" i="44"/>
  <c r="I656" i="1"/>
  <c r="V8" i="44"/>
  <c r="V654" i="39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656" i="2"/>
  <c r="Y4" i="44" s="1"/>
  <c r="Y24" i="44"/>
  <c r="C657" i="3"/>
  <c r="R657" i="1"/>
  <c r="R599" i="1"/>
  <c r="R597" i="1" s="1"/>
  <c r="I657" i="3"/>
  <c r="AB8" i="44"/>
  <c r="AB654" i="39"/>
  <c r="P656" i="41"/>
  <c r="P50" i="44"/>
  <c r="N657" i="3"/>
  <c r="J656" i="41"/>
  <c r="J50" i="44"/>
  <c r="T656" i="41"/>
  <c r="T50" i="44"/>
  <c r="S25" i="44"/>
  <c r="S656" i="5"/>
  <c r="K657" i="5"/>
  <c r="K599" i="5"/>
  <c r="K597" i="5" s="1"/>
  <c r="AC657" i="5"/>
  <c r="AC599" i="5"/>
  <c r="G657" i="3"/>
  <c r="AA656" i="40"/>
  <c r="AA49" i="44"/>
  <c r="P657" i="5"/>
  <c r="P599" i="5"/>
  <c r="P597" i="5" s="1"/>
  <c r="H455" i="2"/>
  <c r="H453" i="2" s="1"/>
  <c r="F657" i="1"/>
  <c r="F599" i="1"/>
  <c r="F597" i="1" s="1"/>
  <c r="Y26" i="44"/>
  <c r="Y656" i="1"/>
  <c r="K656" i="40"/>
  <c r="K49" i="44"/>
  <c r="E656" i="41"/>
  <c r="E50" i="44"/>
  <c r="V657" i="3"/>
  <c r="I8" i="44"/>
  <c r="I654" i="39"/>
  <c r="I9" i="44"/>
  <c r="I654" i="40"/>
  <c r="AB657" i="3"/>
  <c r="D657" i="1"/>
  <c r="D599" i="1"/>
  <c r="D597" i="1" s="1"/>
  <c r="M9" i="44"/>
  <c r="M654" i="40"/>
  <c r="H656" i="40"/>
  <c r="H49" i="44"/>
  <c r="J657" i="1"/>
  <c r="R657" i="2"/>
  <c r="C657" i="2"/>
  <c r="Y656" i="39"/>
  <c r="Y48" i="44"/>
  <c r="K656" i="41"/>
  <c r="K50" i="44"/>
  <c r="Z657" i="3"/>
  <c r="AC625" i="2"/>
  <c r="AC624" i="2" s="1"/>
  <c r="AC660" i="2" s="1"/>
  <c r="AC555" i="2"/>
  <c r="AC455" i="2" s="1"/>
  <c r="G657" i="2"/>
  <c r="X657" i="2"/>
  <c r="X599" i="2"/>
  <c r="X597" i="2" s="1"/>
  <c r="M657" i="2"/>
  <c r="AA657" i="2"/>
  <c r="K657" i="3"/>
  <c r="AE453" i="5"/>
  <c r="Z453" i="5"/>
  <c r="N455" i="2"/>
  <c r="N453" i="2" s="1"/>
  <c r="I657" i="5"/>
  <c r="I599" i="5"/>
  <c r="I597" i="5" s="1"/>
  <c r="M657" i="1"/>
  <c r="M599" i="1"/>
  <c r="M597" i="1" s="1"/>
  <c r="J455" i="2"/>
  <c r="J453" i="2" s="1"/>
  <c r="H25" i="44"/>
  <c r="H656" i="5"/>
  <c r="S52" i="44" l="1"/>
  <c r="F4" i="44"/>
  <c r="J599" i="1"/>
  <c r="J597" i="1" s="1"/>
  <c r="E29" i="67"/>
  <c r="E61" i="67" s="1"/>
  <c r="AE597" i="1"/>
  <c r="Q29" i="67"/>
  <c r="Q61" i="67" s="1"/>
  <c r="R625" i="2"/>
  <c r="R624" i="2" s="1"/>
  <c r="R555" i="2"/>
  <c r="R455" i="2" s="1"/>
  <c r="R453" i="2" s="1"/>
  <c r="K7" i="66"/>
  <c r="R5" i="66"/>
  <c r="S5" i="66" s="1"/>
  <c r="R12" i="66"/>
  <c r="S12" i="66" s="1"/>
  <c r="R13" i="66"/>
  <c r="S13" i="66" s="1"/>
  <c r="S40" i="66" s="1"/>
  <c r="T8" i="66" s="1"/>
  <c r="I5" i="69"/>
  <c r="I55" i="69" s="1"/>
  <c r="W96" i="67"/>
  <c r="W97" i="67"/>
  <c r="AE99" i="67"/>
  <c r="AE100" i="67"/>
  <c r="L99" i="67"/>
  <c r="L100" i="67"/>
  <c r="Q100" i="67"/>
  <c r="S100" i="67"/>
  <c r="X99" i="67"/>
  <c r="X100" i="67"/>
  <c r="W100" i="67"/>
  <c r="D99" i="67"/>
  <c r="D100" i="67"/>
  <c r="K100" i="67"/>
  <c r="AB100" i="67"/>
  <c r="M100" i="67"/>
  <c r="AA555" i="2"/>
  <c r="AA455" i="2" s="1"/>
  <c r="AA453" i="2" s="1"/>
  <c r="AA625" i="2"/>
  <c r="AA624" i="2" s="1"/>
  <c r="L84" i="44"/>
  <c r="L91" i="44" s="1"/>
  <c r="N112" i="44"/>
  <c r="I112" i="44"/>
  <c r="Y112" i="44"/>
  <c r="U72" i="44"/>
  <c r="AD72" i="44"/>
  <c r="U112" i="44"/>
  <c r="D112" i="44"/>
  <c r="AB112" i="44"/>
  <c r="E72" i="44"/>
  <c r="P112" i="44"/>
  <c r="W112" i="44"/>
  <c r="W84" i="44"/>
  <c r="W91" i="44" s="1"/>
  <c r="D84" i="44"/>
  <c r="D91" i="44" s="1"/>
  <c r="V92" i="44"/>
  <c r="P84" i="44"/>
  <c r="P91" i="44" s="1"/>
  <c r="AC72" i="44"/>
  <c r="J112" i="44"/>
  <c r="X112" i="44"/>
  <c r="D72" i="44"/>
  <c r="W72" i="44"/>
  <c r="T72" i="44"/>
  <c r="Z112" i="44"/>
  <c r="E112" i="44"/>
  <c r="AC84" i="44"/>
  <c r="AC91" i="44" s="1"/>
  <c r="AE84" i="44"/>
  <c r="AE91" i="44" s="1"/>
  <c r="C84" i="44"/>
  <c r="C91" i="44" s="1"/>
  <c r="M84" i="44"/>
  <c r="M91" i="44" s="1"/>
  <c r="H72" i="44"/>
  <c r="L112" i="44"/>
  <c r="M112" i="44"/>
  <c r="T112" i="44"/>
  <c r="F112" i="44"/>
  <c r="AA112" i="44"/>
  <c r="R112" i="44"/>
  <c r="Y72" i="44"/>
  <c r="AA72" i="44"/>
  <c r="AC112" i="44"/>
  <c r="G72" i="44"/>
  <c r="H112" i="44"/>
  <c r="AD112" i="44"/>
  <c r="O112" i="44"/>
  <c r="G84" i="44"/>
  <c r="G91" i="44" s="1"/>
  <c r="X72" i="44"/>
  <c r="K72" i="44"/>
  <c r="K112" i="44"/>
  <c r="F72" i="44"/>
  <c r="M72" i="44"/>
  <c r="V112" i="44"/>
  <c r="Q112" i="44"/>
  <c r="G112" i="44"/>
  <c r="AB5" i="69"/>
  <c r="AB55" i="69" s="1"/>
  <c r="E453" i="2"/>
  <c r="P72" i="44"/>
  <c r="D29" i="67"/>
  <c r="D61" i="67" s="1"/>
  <c r="F52" i="44"/>
  <c r="F298" i="3"/>
  <c r="F297" i="3" s="1"/>
  <c r="V597" i="5"/>
  <c r="AE5" i="69"/>
  <c r="AE55" i="69" s="1"/>
  <c r="R5" i="69"/>
  <c r="R55" i="69" s="1"/>
  <c r="L298" i="3"/>
  <c r="L297" i="3" s="1"/>
  <c r="H5" i="69"/>
  <c r="H55" i="69" s="1"/>
  <c r="AC597" i="5"/>
  <c r="H191" i="3"/>
  <c r="G5" i="66"/>
  <c r="G2" i="66" s="1"/>
  <c r="M29" i="67"/>
  <c r="M61" i="67" s="1"/>
  <c r="J5" i="69"/>
  <c r="V52" i="44"/>
  <c r="AE112" i="44"/>
  <c r="AE453" i="1"/>
  <c r="D1" i="71"/>
  <c r="I453" i="2"/>
  <c r="S5" i="69"/>
  <c r="S55" i="69" s="1"/>
  <c r="Y47" i="44"/>
  <c r="Y51" i="44" s="1"/>
  <c r="AB52" i="44"/>
  <c r="W32" i="67"/>
  <c r="K29" i="66"/>
  <c r="N8" i="66" s="1"/>
  <c r="X29" i="67"/>
  <c r="X61" i="67" s="1"/>
  <c r="K29" i="67"/>
  <c r="K61" i="67" s="1"/>
  <c r="AE29" i="67"/>
  <c r="AE61" i="67" s="1"/>
  <c r="S29" i="67"/>
  <c r="S61" i="67" s="1"/>
  <c r="Y191" i="3"/>
  <c r="Q5" i="69"/>
  <c r="Q55" i="69" s="1"/>
  <c r="F29" i="67"/>
  <c r="F61" i="67" s="1"/>
  <c r="F99" i="67"/>
  <c r="AF29" i="67"/>
  <c r="AF61" i="67" s="1"/>
  <c r="AF99" i="67"/>
  <c r="O29" i="67"/>
  <c r="O61" i="67" s="1"/>
  <c r="O99" i="67"/>
  <c r="AA29" i="67"/>
  <c r="AA61" i="67" s="1"/>
  <c r="AA99" i="67"/>
  <c r="V29" i="67"/>
  <c r="V61" i="67" s="1"/>
  <c r="V99" i="67"/>
  <c r="T29" i="67"/>
  <c r="T61" i="67" s="1"/>
  <c r="T99" i="67"/>
  <c r="G29" i="67"/>
  <c r="G61" i="67" s="1"/>
  <c r="G99" i="67"/>
  <c r="H29" i="67"/>
  <c r="H99" i="67"/>
  <c r="R29" i="67"/>
  <c r="R61" i="67" s="1"/>
  <c r="R99" i="67"/>
  <c r="I29" i="67"/>
  <c r="I61" i="67" s="1"/>
  <c r="I99" i="67"/>
  <c r="P29" i="67"/>
  <c r="P61" i="67" s="1"/>
  <c r="P99" i="67"/>
  <c r="J29" i="67"/>
  <c r="J61" i="67" s="1"/>
  <c r="J99" i="67"/>
  <c r="N29" i="67"/>
  <c r="N61" i="67" s="1"/>
  <c r="N99" i="67"/>
  <c r="L29" i="67"/>
  <c r="L61" i="67" s="1"/>
  <c r="Y29" i="67"/>
  <c r="Y61" i="67" s="1"/>
  <c r="Y99" i="67"/>
  <c r="Z29" i="67"/>
  <c r="Z61" i="67" s="1"/>
  <c r="Z99" i="67"/>
  <c r="U29" i="67"/>
  <c r="U99" i="67"/>
  <c r="AB613" i="3"/>
  <c r="AB659" i="3" s="1"/>
  <c r="AC33" i="67" s="1"/>
  <c r="AC62" i="67" s="1"/>
  <c r="W52" i="44"/>
  <c r="Z52" i="44"/>
  <c r="C524" i="3"/>
  <c r="X557" i="3"/>
  <c r="X556" i="3" s="1"/>
  <c r="X555" i="3" s="1"/>
  <c r="X455" i="3" s="1"/>
  <c r="C613" i="3"/>
  <c r="C659" i="3" s="1"/>
  <c r="D33" i="67" s="1"/>
  <c r="D62" i="67" s="1"/>
  <c r="E5" i="69"/>
  <c r="E55" i="69" s="1"/>
  <c r="G5" i="69"/>
  <c r="G55" i="69" s="1"/>
  <c r="H61" i="67"/>
  <c r="N191" i="3"/>
  <c r="N4" i="3" s="1"/>
  <c r="R191" i="3"/>
  <c r="AB191" i="3"/>
  <c r="AB4" i="3" s="1"/>
  <c r="C191" i="3"/>
  <c r="N5" i="66"/>
  <c r="AC60" i="67"/>
  <c r="AA55" i="69"/>
  <c r="N47" i="44"/>
  <c r="N51" i="44" s="1"/>
  <c r="N52" i="44" s="1"/>
  <c r="G453" i="2"/>
  <c r="L52" i="44"/>
  <c r="S191" i="3"/>
  <c r="S4" i="3" s="1"/>
  <c r="L191" i="3"/>
  <c r="L4" i="3" s="1"/>
  <c r="K191" i="3"/>
  <c r="K4" i="3" s="1"/>
  <c r="AD60" i="67"/>
  <c r="AD59" i="69"/>
  <c r="AD5" i="69"/>
  <c r="L55" i="69"/>
  <c r="M55" i="69"/>
  <c r="O60" i="67"/>
  <c r="V5" i="69"/>
  <c r="N60" i="67"/>
  <c r="AB61" i="67"/>
  <c r="K32" i="66"/>
  <c r="N9" i="66" s="1"/>
  <c r="O191" i="3"/>
  <c r="O4" i="3" s="1"/>
  <c r="Q191" i="3"/>
  <c r="Q4" i="3" s="1"/>
  <c r="Y55" i="69"/>
  <c r="AA597" i="1"/>
  <c r="I191" i="3"/>
  <c r="I4" i="3" s="1"/>
  <c r="J191" i="3"/>
  <c r="N55" i="69"/>
  <c r="U55" i="69"/>
  <c r="O59" i="69"/>
  <c r="O5" i="69"/>
  <c r="AC59" i="69"/>
  <c r="AC5" i="69"/>
  <c r="D2" i="66"/>
  <c r="W60" i="67"/>
  <c r="X55" i="69"/>
  <c r="K55" i="69"/>
  <c r="Z191" i="3"/>
  <c r="Z4" i="3" s="1"/>
  <c r="F59" i="69"/>
  <c r="F5" i="69"/>
  <c r="P55" i="69"/>
  <c r="W59" i="69"/>
  <c r="W5" i="69"/>
  <c r="AE453" i="2"/>
  <c r="K597" i="2"/>
  <c r="AE191" i="3"/>
  <c r="J55" i="69"/>
  <c r="AF59" i="69"/>
  <c r="AF5" i="69"/>
  <c r="W29" i="67"/>
  <c r="W61" i="67" s="1"/>
  <c r="AD656" i="39"/>
  <c r="AD48" i="44"/>
  <c r="AD47" i="44" s="1"/>
  <c r="AD51" i="44" s="1"/>
  <c r="AD52" i="44" s="1"/>
  <c r="K5" i="68"/>
  <c r="K453" i="2"/>
  <c r="S613" i="3"/>
  <c r="S659" i="3" s="1"/>
  <c r="T33" i="67" s="1"/>
  <c r="T62" i="67" s="1"/>
  <c r="V4" i="3"/>
  <c r="V72" i="44"/>
  <c r="K656" i="39"/>
  <c r="K48" i="44"/>
  <c r="K47" i="44" s="1"/>
  <c r="K51" i="44" s="1"/>
  <c r="K52" i="44" s="1"/>
  <c r="AC557" i="3"/>
  <c r="AC556" i="3" s="1"/>
  <c r="AC555" i="3" s="1"/>
  <c r="AC455" i="3" s="1"/>
  <c r="AD597" i="2"/>
  <c r="G599" i="2"/>
  <c r="G597" i="2" s="1"/>
  <c r="O597" i="2"/>
  <c r="O453" i="2"/>
  <c r="M599" i="2"/>
  <c r="M597" i="2" s="1"/>
  <c r="T298" i="3"/>
  <c r="T297" i="3" s="1"/>
  <c r="T4" i="3" s="1"/>
  <c r="Z557" i="3"/>
  <c r="Z556" i="3" s="1"/>
  <c r="Z555" i="3" s="1"/>
  <c r="Y298" i="3"/>
  <c r="Y297" i="3" s="1"/>
  <c r="Y4" i="3" s="1"/>
  <c r="D625" i="3"/>
  <c r="D624" i="3" s="1"/>
  <c r="D660" i="3" s="1"/>
  <c r="E34" i="67" s="1"/>
  <c r="E63" i="67" s="1"/>
  <c r="D555" i="3"/>
  <c r="D455" i="3" s="1"/>
  <c r="R557" i="3"/>
  <c r="R556" i="3" s="1"/>
  <c r="R298" i="3"/>
  <c r="R297" i="3" s="1"/>
  <c r="P557" i="3"/>
  <c r="P556" i="3" s="1"/>
  <c r="P298" i="3"/>
  <c r="P297" i="3" s="1"/>
  <c r="P4" i="3" s="1"/>
  <c r="AA555" i="3"/>
  <c r="AA455" i="3" s="1"/>
  <c r="AA625" i="3"/>
  <c r="AA624" i="3" s="1"/>
  <c r="AA660" i="3" s="1"/>
  <c r="AB34" i="67" s="1"/>
  <c r="AB63" i="67" s="1"/>
  <c r="F4" i="3"/>
  <c r="Z613" i="3"/>
  <c r="Z659" i="3" s="1"/>
  <c r="AA33" i="67" s="1"/>
  <c r="AA62" i="67" s="1"/>
  <c r="X4" i="3"/>
  <c r="Q617" i="3"/>
  <c r="Q613" i="3" s="1"/>
  <c r="Q659" i="3" s="1"/>
  <c r="R33" i="67" s="1"/>
  <c r="R62" i="67" s="1"/>
  <c r="Q524" i="3"/>
  <c r="V455" i="3"/>
  <c r="AA4" i="3"/>
  <c r="D4" i="3"/>
  <c r="J656" i="39"/>
  <c r="J48" i="44"/>
  <c r="J47" i="44" s="1"/>
  <c r="J51" i="44" s="1"/>
  <c r="J52" i="44" s="1"/>
  <c r="O48" i="44"/>
  <c r="O47" i="44" s="1"/>
  <c r="O51" i="44" s="1"/>
  <c r="O52" i="44" s="1"/>
  <c r="O656" i="39"/>
  <c r="M656" i="39"/>
  <c r="M48" i="44"/>
  <c r="M47" i="44" s="1"/>
  <c r="M51" i="44" s="1"/>
  <c r="M52" i="44" s="1"/>
  <c r="Q656" i="39"/>
  <c r="Q48" i="44"/>
  <c r="Q47" i="44" s="1"/>
  <c r="Q51" i="44" s="1"/>
  <c r="Q52" i="44" s="1"/>
  <c r="X656" i="39"/>
  <c r="X48" i="44"/>
  <c r="X47" i="44" s="1"/>
  <c r="X51" i="44" s="1"/>
  <c r="X52" i="44" s="1"/>
  <c r="E656" i="39"/>
  <c r="E48" i="44"/>
  <c r="E47" i="44" s="1"/>
  <c r="E51" i="44" s="1"/>
  <c r="E52" i="44" s="1"/>
  <c r="Y52" i="44"/>
  <c r="W453" i="2"/>
  <c r="M453" i="2"/>
  <c r="U656" i="39"/>
  <c r="U48" i="44"/>
  <c r="U47" i="44" s="1"/>
  <c r="U51" i="44" s="1"/>
  <c r="U52" i="44" s="1"/>
  <c r="AC453" i="2"/>
  <c r="W557" i="3"/>
  <c r="W556" i="3" s="1"/>
  <c r="W298" i="3"/>
  <c r="W297" i="3" s="1"/>
  <c r="W4" i="3" s="1"/>
  <c r="AE613" i="3"/>
  <c r="AE659" i="3" s="1"/>
  <c r="AF33" i="67" s="1"/>
  <c r="AF62" i="67" s="1"/>
  <c r="S524" i="3"/>
  <c r="AE524" i="3"/>
  <c r="Z524" i="3"/>
  <c r="G4" i="3"/>
  <c r="AC4" i="3"/>
  <c r="AD4" i="3"/>
  <c r="R617" i="3"/>
  <c r="R613" i="3" s="1"/>
  <c r="R659" i="3" s="1"/>
  <c r="S33" i="67" s="1"/>
  <c r="S62" i="67" s="1"/>
  <c r="R524" i="3"/>
  <c r="AD625" i="3"/>
  <c r="AD624" i="3" s="1"/>
  <c r="AD555" i="3"/>
  <c r="AD455" i="3" s="1"/>
  <c r="N524" i="3"/>
  <c r="I625" i="3"/>
  <c r="I624" i="3" s="1"/>
  <c r="I660" i="3" s="1"/>
  <c r="J34" i="67" s="1"/>
  <c r="J63" i="67" s="1"/>
  <c r="I555" i="3"/>
  <c r="L524" i="3"/>
  <c r="O524" i="3"/>
  <c r="J613" i="3"/>
  <c r="G555" i="3"/>
  <c r="G455" i="3" s="1"/>
  <c r="G625" i="3"/>
  <c r="G624" i="3" s="1"/>
  <c r="Y625" i="3"/>
  <c r="Y624" i="3" s="1"/>
  <c r="Y555" i="3"/>
  <c r="Y455" i="3" s="1"/>
  <c r="Q625" i="3"/>
  <c r="Q624" i="3" s="1"/>
  <c r="Q555" i="3"/>
  <c r="U625" i="3"/>
  <c r="U624" i="3" s="1"/>
  <c r="U555" i="3"/>
  <c r="U455" i="3" s="1"/>
  <c r="N613" i="3"/>
  <c r="I656" i="41"/>
  <c r="I50" i="44"/>
  <c r="I47" i="44" s="1"/>
  <c r="I51" i="44" s="1"/>
  <c r="I52" i="44" s="1"/>
  <c r="L613" i="3"/>
  <c r="M557" i="3"/>
  <c r="M556" i="3" s="1"/>
  <c r="M298" i="3"/>
  <c r="M297" i="3" s="1"/>
  <c r="M4" i="3" s="1"/>
  <c r="J298" i="3"/>
  <c r="J297" i="3" s="1"/>
  <c r="J557" i="3"/>
  <c r="J556" i="3" s="1"/>
  <c r="N555" i="3"/>
  <c r="N625" i="3"/>
  <c r="N624" i="3" s="1"/>
  <c r="N660" i="3" s="1"/>
  <c r="O34" i="67" s="1"/>
  <c r="O63" i="67" s="1"/>
  <c r="I524" i="3"/>
  <c r="K625" i="3"/>
  <c r="K624" i="3" s="1"/>
  <c r="K555" i="3"/>
  <c r="K455" i="3" s="1"/>
  <c r="H298" i="3"/>
  <c r="H297" i="3" s="1"/>
  <c r="H557" i="3"/>
  <c r="H556" i="3" s="1"/>
  <c r="S625" i="3"/>
  <c r="S624" i="3" s="1"/>
  <c r="S555" i="3"/>
  <c r="T625" i="3"/>
  <c r="T624" i="3" s="1"/>
  <c r="T555" i="3"/>
  <c r="T455" i="3" s="1"/>
  <c r="L555" i="3"/>
  <c r="L625" i="3"/>
  <c r="L624" i="3" s="1"/>
  <c r="L660" i="3" s="1"/>
  <c r="M34" i="67" s="1"/>
  <c r="M63" i="67" s="1"/>
  <c r="AE557" i="3"/>
  <c r="AE556" i="3" s="1"/>
  <c r="AE298" i="3"/>
  <c r="AE297" i="3" s="1"/>
  <c r="I613" i="3"/>
  <c r="E557" i="3"/>
  <c r="E556" i="3" s="1"/>
  <c r="E298" i="3"/>
  <c r="E297" i="3" s="1"/>
  <c r="E4" i="3" s="1"/>
  <c r="U4" i="3"/>
  <c r="C557" i="3"/>
  <c r="C556" i="3" s="1"/>
  <c r="C298" i="3"/>
  <c r="C297" i="3" s="1"/>
  <c r="O613" i="3"/>
  <c r="AB625" i="3"/>
  <c r="AB624" i="3" s="1"/>
  <c r="AB555" i="3"/>
  <c r="AB455" i="3" s="1"/>
  <c r="J524" i="3"/>
  <c r="O625" i="3"/>
  <c r="O624" i="3" s="1"/>
  <c r="O660" i="3" s="1"/>
  <c r="P34" i="67" s="1"/>
  <c r="P63" i="67" s="1"/>
  <c r="O555" i="3"/>
  <c r="F625" i="3"/>
  <c r="F624" i="3" s="1"/>
  <c r="F555" i="3"/>
  <c r="F455" i="3" s="1"/>
  <c r="C599" i="2"/>
  <c r="C597" i="2" s="1"/>
  <c r="C453" i="2"/>
  <c r="V599" i="3"/>
  <c r="L453" i="2"/>
  <c r="V656" i="3"/>
  <c r="I25" i="44"/>
  <c r="I31" i="44" s="1"/>
  <c r="I32" i="44" s="1"/>
  <c r="I656" i="5"/>
  <c r="E10" i="44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656" i="2"/>
  <c r="AD4" i="44" s="1"/>
  <c r="AD24" i="44"/>
  <c r="T656" i="2"/>
  <c r="T4" i="44" s="1"/>
  <c r="T24" i="44"/>
  <c r="D10" i="44"/>
  <c r="D654" i="41"/>
  <c r="W25" i="44"/>
  <c r="W656" i="5"/>
  <c r="Z656" i="2"/>
  <c r="Z4" i="44" s="1"/>
  <c r="Z24" i="44"/>
  <c r="J9" i="44"/>
  <c r="J654" i="40"/>
  <c r="G25" i="44"/>
  <c r="G656" i="5"/>
  <c r="N5" i="44"/>
  <c r="N654" i="5"/>
  <c r="S656" i="2"/>
  <c r="S4" i="44" s="1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654" i="41"/>
  <c r="L25" i="44"/>
  <c r="L656" i="5"/>
  <c r="W656" i="2"/>
  <c r="W4" i="44" s="1"/>
  <c r="W24" i="44"/>
  <c r="D25" i="44"/>
  <c r="D656" i="5"/>
  <c r="AE8" i="44"/>
  <c r="AE654" i="39"/>
  <c r="T26" i="44"/>
  <c r="T656" i="1"/>
  <c r="AC8" i="44"/>
  <c r="AC654" i="39"/>
  <c r="O656" i="2"/>
  <c r="O4" i="44" s="1"/>
  <c r="O24" i="44"/>
  <c r="V6" i="44"/>
  <c r="V654" i="1"/>
  <c r="H5" i="44"/>
  <c r="H654" i="5"/>
  <c r="J26" i="44"/>
  <c r="J656" i="1"/>
  <c r="M26" i="44"/>
  <c r="M656" i="1"/>
  <c r="AA24" i="44"/>
  <c r="X656" i="2"/>
  <c r="X4" i="44" s="1"/>
  <c r="X24" i="44"/>
  <c r="G656" i="2"/>
  <c r="G4" i="44" s="1"/>
  <c r="G24" i="44"/>
  <c r="K10" i="44"/>
  <c r="K654" i="41"/>
  <c r="C656" i="2"/>
  <c r="C4" i="44" s="1"/>
  <c r="C24" i="44"/>
  <c r="D26" i="44"/>
  <c r="D656" i="1"/>
  <c r="P25" i="44"/>
  <c r="P656" i="5"/>
  <c r="N26" i="44"/>
  <c r="N656" i="1"/>
  <c r="C10" i="44"/>
  <c r="C654" i="41"/>
  <c r="AC656" i="2"/>
  <c r="AC4" i="44" s="1"/>
  <c r="AC24" i="44"/>
  <c r="X26" i="44"/>
  <c r="X656" i="1"/>
  <c r="W8" i="44"/>
  <c r="W654" i="39"/>
  <c r="J25" i="44"/>
  <c r="J656" i="5"/>
  <c r="U26" i="44"/>
  <c r="U656" i="1"/>
  <c r="C26" i="44"/>
  <c r="S10" i="44"/>
  <c r="S7" i="44" s="1"/>
  <c r="S654" i="41"/>
  <c r="Y25" i="44"/>
  <c r="Y31" i="44" s="1"/>
  <c r="Y32" i="44" s="1"/>
  <c r="Y656" i="5"/>
  <c r="Z10" i="44"/>
  <c r="Z7" i="44" s="1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V31" i="44" s="1"/>
  <c r="V32" i="44" s="1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F654" i="2"/>
  <c r="L26" i="44"/>
  <c r="L656" i="1"/>
  <c r="R10" i="44"/>
  <c r="R654" i="41"/>
  <c r="V10" i="44"/>
  <c r="V7" i="44" s="1"/>
  <c r="V654" i="41"/>
  <c r="H6" i="44"/>
  <c r="H654" i="1"/>
  <c r="AD10" i="44"/>
  <c r="AD654" i="41"/>
  <c r="C8" i="44"/>
  <c r="C654" i="39"/>
  <c r="D656" i="2"/>
  <c r="D4" i="44" s="1"/>
  <c r="D24" i="44"/>
  <c r="AB10" i="44"/>
  <c r="AB7" i="44" s="1"/>
  <c r="AB654" i="41"/>
  <c r="X25" i="44"/>
  <c r="X656" i="5"/>
  <c r="G47" i="44"/>
  <c r="G51" i="44" s="1"/>
  <c r="G52" i="44" s="1"/>
  <c r="AB25" i="44"/>
  <c r="AB656" i="5"/>
  <c r="AD6" i="44"/>
  <c r="AD654" i="1"/>
  <c r="M10" i="44"/>
  <c r="M654" i="41"/>
  <c r="U10" i="44"/>
  <c r="U654" i="41"/>
  <c r="R8" i="44"/>
  <c r="R654" i="39"/>
  <c r="F10" i="44"/>
  <c r="F7" i="44" s="1"/>
  <c r="F654" i="41"/>
  <c r="AE26" i="44"/>
  <c r="AE656" i="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656" i="2"/>
  <c r="H4" i="44" s="1"/>
  <c r="H24" i="44"/>
  <c r="H31" i="44" s="1"/>
  <c r="H32" i="44" s="1"/>
  <c r="D8" i="44"/>
  <c r="D654" i="39"/>
  <c r="AA10" i="44"/>
  <c r="AA654" i="41"/>
  <c r="AD25" i="44"/>
  <c r="AD656" i="5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4" i="44" s="1"/>
  <c r="K24" i="44"/>
  <c r="E6" i="44"/>
  <c r="E654" i="1"/>
  <c r="O26" i="44"/>
  <c r="O656" i="1"/>
  <c r="L8" i="44"/>
  <c r="L7" i="44" s="1"/>
  <c r="L654" i="39"/>
  <c r="F25" i="44"/>
  <c r="F656" i="5"/>
  <c r="U656" i="2"/>
  <c r="U4" i="44" s="1"/>
  <c r="U24" i="44"/>
  <c r="G8" i="44"/>
  <c r="G654" i="39"/>
  <c r="G26" i="44"/>
  <c r="G656" i="1"/>
  <c r="E656" i="2"/>
  <c r="E4" i="44" s="1"/>
  <c r="E24" i="44"/>
  <c r="Z6" i="44"/>
  <c r="Z654" i="1"/>
  <c r="P599" i="2"/>
  <c r="P597" i="2" s="1"/>
  <c r="H47" i="44"/>
  <c r="H51" i="44" s="1"/>
  <c r="H52" i="44" s="1"/>
  <c r="AC6" i="44"/>
  <c r="AC654" i="1"/>
  <c r="W599" i="2"/>
  <c r="W597" i="2" s="1"/>
  <c r="W26" i="44"/>
  <c r="W656" i="1"/>
  <c r="Q9" i="44"/>
  <c r="Q654" i="40"/>
  <c r="AE47" i="44"/>
  <c r="AE51" i="44" s="1"/>
  <c r="AE52" i="44" s="1"/>
  <c r="AC47" i="44"/>
  <c r="AC51" i="44" s="1"/>
  <c r="AC52" i="44" s="1"/>
  <c r="AB656" i="2"/>
  <c r="AB4" i="44" s="1"/>
  <c r="AB24" i="44"/>
  <c r="AE10" i="44"/>
  <c r="AE654" i="41"/>
  <c r="T9" i="44"/>
  <c r="T654" i="40"/>
  <c r="L656" i="2"/>
  <c r="L4" i="44" s="1"/>
  <c r="L24" i="44"/>
  <c r="H4" i="3" l="1"/>
  <c r="R660" i="2"/>
  <c r="R599" i="2"/>
  <c r="R597" i="2" s="1"/>
  <c r="E32" i="67"/>
  <c r="E5" i="67" s="1"/>
  <c r="AB32" i="67"/>
  <c r="AB5" i="67" s="1"/>
  <c r="AB55" i="67" s="1"/>
  <c r="AB56" i="67" s="1"/>
  <c r="AA660" i="2"/>
  <c r="AA599" i="2"/>
  <c r="AA597" i="2" s="1"/>
  <c r="L92" i="44"/>
  <c r="Z72" i="44"/>
  <c r="I92" i="44"/>
  <c r="AE72" i="44"/>
  <c r="D92" i="44"/>
  <c r="R72" i="44"/>
  <c r="Q72" i="44"/>
  <c r="C72" i="44"/>
  <c r="O92" i="44"/>
  <c r="N92" i="44"/>
  <c r="S72" i="44"/>
  <c r="AB72" i="44"/>
  <c r="X625" i="3"/>
  <c r="X624" i="3" s="1"/>
  <c r="X660" i="3" s="1"/>
  <c r="J4" i="3"/>
  <c r="U61" i="67"/>
  <c r="D1" i="70"/>
  <c r="F31" i="44"/>
  <c r="F32" i="44" s="1"/>
  <c r="D7" i="44"/>
  <c r="AC625" i="3"/>
  <c r="AC624" i="3" s="1"/>
  <c r="AC599" i="3" s="1"/>
  <c r="AC597" i="3" s="1"/>
  <c r="R4" i="3"/>
  <c r="AE4" i="3"/>
  <c r="V453" i="3"/>
  <c r="W5" i="67"/>
  <c r="W2" i="67" s="1"/>
  <c r="K5" i="66"/>
  <c r="T15" i="66"/>
  <c r="T30" i="66"/>
  <c r="T9" i="66"/>
  <c r="AD8" i="44"/>
  <c r="AD7" i="44" s="1"/>
  <c r="AD654" i="39"/>
  <c r="AF55" i="69"/>
  <c r="AB2" i="67"/>
  <c r="R31" i="44"/>
  <c r="R32" i="44" s="1"/>
  <c r="W55" i="69"/>
  <c r="AC55" i="69"/>
  <c r="T32" i="66"/>
  <c r="O55" i="69"/>
  <c r="V55" i="69"/>
  <c r="AD55" i="69"/>
  <c r="N10" i="68"/>
  <c r="T12" i="66"/>
  <c r="F55" i="69"/>
  <c r="T18" i="66"/>
  <c r="T37" i="66"/>
  <c r="T31" i="66"/>
  <c r="T11" i="66"/>
  <c r="T36" i="66"/>
  <c r="T28" i="66"/>
  <c r="T10" i="66"/>
  <c r="T6" i="66"/>
  <c r="T29" i="66"/>
  <c r="T34" i="66"/>
  <c r="T35" i="66"/>
  <c r="T27" i="66"/>
  <c r="T5" i="66"/>
  <c r="T16" i="66"/>
  <c r="T21" i="66"/>
  <c r="T26" i="66"/>
  <c r="T14" i="66"/>
  <c r="T13" i="66"/>
  <c r="T20" i="66"/>
  <c r="T19" i="66"/>
  <c r="T23" i="66"/>
  <c r="T22" i="66"/>
  <c r="T7" i="66"/>
  <c r="T33" i="66"/>
  <c r="T17" i="66"/>
  <c r="T25" i="66"/>
  <c r="T24" i="66"/>
  <c r="K654" i="39"/>
  <c r="K8" i="44"/>
  <c r="K7" i="44" s="1"/>
  <c r="I455" i="3"/>
  <c r="I453" i="3" s="1"/>
  <c r="F453" i="3"/>
  <c r="Z625" i="3"/>
  <c r="Z624" i="3" s="1"/>
  <c r="Z660" i="3" s="1"/>
  <c r="AA599" i="3"/>
  <c r="AA597" i="3" s="1"/>
  <c r="AA656" i="3"/>
  <c r="D656" i="3"/>
  <c r="D599" i="3"/>
  <c r="D597" i="3" s="1"/>
  <c r="R555" i="3"/>
  <c r="R455" i="3" s="1"/>
  <c r="R453" i="3" s="1"/>
  <c r="R625" i="3"/>
  <c r="R624" i="3" s="1"/>
  <c r="R660" i="3" s="1"/>
  <c r="S34" i="67" s="1"/>
  <c r="S63" i="67" s="1"/>
  <c r="P625" i="3"/>
  <c r="P624" i="3" s="1"/>
  <c r="P555" i="3"/>
  <c r="P455" i="3" s="1"/>
  <c r="P453" i="3" s="1"/>
  <c r="K453" i="3"/>
  <c r="Y453" i="3"/>
  <c r="AA453" i="3"/>
  <c r="Q455" i="3"/>
  <c r="Q453" i="3" s="1"/>
  <c r="X453" i="3"/>
  <c r="D453" i="3"/>
  <c r="S455" i="3"/>
  <c r="S453" i="3" s="1"/>
  <c r="Z455" i="3"/>
  <c r="Z453" i="3" s="1"/>
  <c r="P7" i="44"/>
  <c r="V597" i="3"/>
  <c r="O8" i="44"/>
  <c r="O7" i="44" s="1"/>
  <c r="O654" i="39"/>
  <c r="X8" i="44"/>
  <c r="X7" i="44" s="1"/>
  <c r="X654" i="39"/>
  <c r="M654" i="39"/>
  <c r="M8" i="44"/>
  <c r="M7" i="44" s="1"/>
  <c r="U8" i="44"/>
  <c r="U7" i="44" s="1"/>
  <c r="U654" i="39"/>
  <c r="E654" i="39"/>
  <c r="E8" i="44"/>
  <c r="E7" i="44" s="1"/>
  <c r="Q8" i="44"/>
  <c r="Q7" i="44" s="1"/>
  <c r="Q654" i="39"/>
  <c r="J654" i="39"/>
  <c r="J8" i="44"/>
  <c r="J7" i="44" s="1"/>
  <c r="N31" i="44"/>
  <c r="N32" i="44" s="1"/>
  <c r="G31" i="44"/>
  <c r="G32" i="44" s="1"/>
  <c r="T453" i="3"/>
  <c r="AA31" i="44"/>
  <c r="AA32" i="44" s="1"/>
  <c r="L31" i="44"/>
  <c r="L32" i="44" s="1"/>
  <c r="M31" i="44"/>
  <c r="M32" i="44" s="1"/>
  <c r="C31" i="44"/>
  <c r="C32" i="44" s="1"/>
  <c r="E31" i="44"/>
  <c r="E32" i="44" s="1"/>
  <c r="K31" i="44"/>
  <c r="K32" i="44" s="1"/>
  <c r="J31" i="44"/>
  <c r="J32" i="44" s="1"/>
  <c r="D31" i="44"/>
  <c r="D32" i="44" s="1"/>
  <c r="W31" i="44"/>
  <c r="W32" i="44" s="1"/>
  <c r="AC31" i="44"/>
  <c r="AC32" i="44" s="1"/>
  <c r="AD453" i="3"/>
  <c r="AC453" i="3"/>
  <c r="W555" i="3"/>
  <c r="W455" i="3" s="1"/>
  <c r="W453" i="3" s="1"/>
  <c r="W625" i="3"/>
  <c r="W624" i="3" s="1"/>
  <c r="AB453" i="3"/>
  <c r="G453" i="3"/>
  <c r="AA7" i="44"/>
  <c r="N455" i="3"/>
  <c r="N453" i="3" s="1"/>
  <c r="O659" i="3"/>
  <c r="P33" i="67" s="1"/>
  <c r="O599" i="3"/>
  <c r="T660" i="3"/>
  <c r="T599" i="3"/>
  <c r="T597" i="3" s="1"/>
  <c r="M625" i="3"/>
  <c r="M624" i="3" s="1"/>
  <c r="M555" i="3"/>
  <c r="M455" i="3" s="1"/>
  <c r="M453" i="3" s="1"/>
  <c r="U660" i="3"/>
  <c r="U599" i="3"/>
  <c r="U597" i="3" s="1"/>
  <c r="Y660" i="3"/>
  <c r="Y599" i="3"/>
  <c r="Y597" i="3" s="1"/>
  <c r="I659" i="3"/>
  <c r="J33" i="67" s="1"/>
  <c r="J62" i="67" s="1"/>
  <c r="I599" i="3"/>
  <c r="I10" i="44"/>
  <c r="I7" i="44" s="1"/>
  <c r="I654" i="41"/>
  <c r="G660" i="3"/>
  <c r="G599" i="3"/>
  <c r="G597" i="3" s="1"/>
  <c r="O455" i="3"/>
  <c r="O453" i="3" s="1"/>
  <c r="F660" i="3"/>
  <c r="F599" i="3"/>
  <c r="F597" i="3" s="1"/>
  <c r="C625" i="3"/>
  <c r="C624" i="3" s="1"/>
  <c r="C555" i="3"/>
  <c r="E625" i="3"/>
  <c r="E624" i="3" s="1"/>
  <c r="E555" i="3"/>
  <c r="E455" i="3" s="1"/>
  <c r="E453" i="3" s="1"/>
  <c r="S660" i="3"/>
  <c r="S599" i="3"/>
  <c r="K660" i="3"/>
  <c r="K599" i="3"/>
  <c r="K597" i="3" s="1"/>
  <c r="L659" i="3"/>
  <c r="M33" i="67" s="1"/>
  <c r="L599" i="3"/>
  <c r="N659" i="3"/>
  <c r="O33" i="67" s="1"/>
  <c r="N599" i="3"/>
  <c r="Q660" i="3"/>
  <c r="Q599" i="3"/>
  <c r="L455" i="3"/>
  <c r="L453" i="3" s="1"/>
  <c r="AB660" i="3"/>
  <c r="AB599" i="3"/>
  <c r="AB597" i="3" s="1"/>
  <c r="AE625" i="3"/>
  <c r="AE624" i="3" s="1"/>
  <c r="AE555" i="3"/>
  <c r="AE455" i="3" s="1"/>
  <c r="H625" i="3"/>
  <c r="H624" i="3" s="1"/>
  <c r="H555" i="3"/>
  <c r="H455" i="3" s="1"/>
  <c r="H453" i="3" s="1"/>
  <c r="J625" i="3"/>
  <c r="J624" i="3" s="1"/>
  <c r="J660" i="3" s="1"/>
  <c r="K34" i="67" s="1"/>
  <c r="K63" i="67" s="1"/>
  <c r="J555" i="3"/>
  <c r="J455" i="3" s="1"/>
  <c r="U453" i="3"/>
  <c r="J659" i="3"/>
  <c r="K33" i="67" s="1"/>
  <c r="AD660" i="3"/>
  <c r="AD599" i="3"/>
  <c r="AD597" i="3" s="1"/>
  <c r="V654" i="3"/>
  <c r="G6" i="44"/>
  <c r="G654" i="1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AE32" i="44" s="1"/>
  <c r="V11" i="44"/>
  <c r="V12" i="44" s="1"/>
  <c r="V654" i="2"/>
  <c r="W7" i="44"/>
  <c r="AC654" i="2"/>
  <c r="N6" i="44"/>
  <c r="N654" i="1"/>
  <c r="C654" i="2"/>
  <c r="G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Z32" i="44" s="1"/>
  <c r="AD31" i="44"/>
  <c r="AD32" i="44" s="1"/>
  <c r="AE5" i="44"/>
  <c r="AE654" i="5"/>
  <c r="S6" i="44"/>
  <c r="S654" i="1"/>
  <c r="S654" i="2"/>
  <c r="AB31" i="44"/>
  <c r="AB32" i="44" s="1"/>
  <c r="C5" i="44"/>
  <c r="C654" i="5"/>
  <c r="AB654" i="2"/>
  <c r="U31" i="44"/>
  <c r="U32" i="44" s="1"/>
  <c r="K654" i="2"/>
  <c r="N7" i="44"/>
  <c r="K5" i="44"/>
  <c r="K654" i="5"/>
  <c r="F6" i="44"/>
  <c r="F654" i="1"/>
  <c r="Y7" i="44"/>
  <c r="M654" i="2"/>
  <c r="Q31" i="44"/>
  <c r="Q32" i="44" s="1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X32" i="44" s="1"/>
  <c r="M6" i="44"/>
  <c r="M654" i="1"/>
  <c r="O31" i="44"/>
  <c r="O32" i="44" s="1"/>
  <c r="T6" i="44"/>
  <c r="T654" i="1"/>
  <c r="H7" i="44"/>
  <c r="Z654" i="2"/>
  <c r="AD654" i="2"/>
  <c r="I5" i="44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H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P32" i="44" s="1"/>
  <c r="Q5" i="44"/>
  <c r="Q654" i="5"/>
  <c r="S31" i="44"/>
  <c r="S32" i="44" s="1"/>
  <c r="W5" i="44"/>
  <c r="W654" i="5"/>
  <c r="T31" i="44"/>
  <c r="T32" i="44" s="1"/>
  <c r="AC660" i="3" l="1"/>
  <c r="X599" i="3"/>
  <c r="X597" i="3" s="1"/>
  <c r="R84" i="44"/>
  <c r="R91" i="44" s="1"/>
  <c r="R656" i="2"/>
  <c r="K62" i="67"/>
  <c r="K32" i="67"/>
  <c r="K5" i="67" s="1"/>
  <c r="K2" i="67" s="1"/>
  <c r="AD34" i="67"/>
  <c r="Z34" i="67"/>
  <c r="V34" i="67"/>
  <c r="U34" i="67"/>
  <c r="AA34" i="67"/>
  <c r="S32" i="67"/>
  <c r="S5" i="67" s="1"/>
  <c r="S55" i="67" s="1"/>
  <c r="S56" i="67" s="1"/>
  <c r="R34" i="67"/>
  <c r="M62" i="67"/>
  <c r="M32" i="67"/>
  <c r="M5" i="67" s="1"/>
  <c r="M55" i="67" s="1"/>
  <c r="M56" i="67" s="1"/>
  <c r="T34" i="67"/>
  <c r="AC34" i="67"/>
  <c r="H34" i="67"/>
  <c r="Y34" i="67"/>
  <c r="P62" i="67"/>
  <c r="P32" i="67"/>
  <c r="P5" i="67" s="1"/>
  <c r="P55" i="67" s="1"/>
  <c r="J32" i="67"/>
  <c r="J5" i="67" s="1"/>
  <c r="AE34" i="67"/>
  <c r="O62" i="67"/>
  <c r="O32" i="67"/>
  <c r="O5" i="67" s="1"/>
  <c r="O55" i="67" s="1"/>
  <c r="O56" i="67" s="1"/>
  <c r="L34" i="67"/>
  <c r="G34" i="67"/>
  <c r="AA84" i="44"/>
  <c r="AA91" i="44" s="1"/>
  <c r="AA92" i="44" s="1"/>
  <c r="AA656" i="2"/>
  <c r="R92" i="44"/>
  <c r="J92" i="44"/>
  <c r="J453" i="3"/>
  <c r="AE453" i="3"/>
  <c r="W55" i="67"/>
  <c r="W56" i="67" s="1"/>
  <c r="K2" i="66"/>
  <c r="F141" i="70"/>
  <c r="F173" i="70"/>
  <c r="F164" i="70"/>
  <c r="F134" i="70"/>
  <c r="F150" i="70"/>
  <c r="F166" i="70"/>
  <c r="F250" i="70"/>
  <c r="F143" i="70"/>
  <c r="F163" i="70"/>
  <c r="F140" i="70"/>
  <c r="F145" i="70"/>
  <c r="F161" i="70"/>
  <c r="F177" i="70"/>
  <c r="F209" i="70"/>
  <c r="F136" i="70"/>
  <c r="F176" i="70"/>
  <c r="F81" i="70"/>
  <c r="F138" i="70"/>
  <c r="F154" i="70"/>
  <c r="F170" i="70"/>
  <c r="F144" i="70"/>
  <c r="F131" i="70"/>
  <c r="F167" i="70"/>
  <c r="F155" i="70"/>
  <c r="F133" i="70"/>
  <c r="F149" i="70"/>
  <c r="F165" i="70"/>
  <c r="F142" i="70"/>
  <c r="F158" i="70"/>
  <c r="F174" i="70"/>
  <c r="F160" i="70"/>
  <c r="F135" i="70"/>
  <c r="F151" i="70"/>
  <c r="F171" i="70"/>
  <c r="F251" i="70"/>
  <c r="F172" i="70"/>
  <c r="F137" i="70"/>
  <c r="F153" i="70"/>
  <c r="F152" i="70"/>
  <c r="F146" i="70"/>
  <c r="F162" i="70"/>
  <c r="F178" i="70"/>
  <c r="F168" i="70"/>
  <c r="F159" i="70"/>
  <c r="F175" i="70"/>
  <c r="F207" i="70"/>
  <c r="F253" i="70"/>
  <c r="F4" i="70"/>
  <c r="F9" i="70"/>
  <c r="F78" i="70"/>
  <c r="F254" i="70"/>
  <c r="F17" i="70"/>
  <c r="F13" i="70"/>
  <c r="F252" i="70"/>
  <c r="F82" i="70"/>
  <c r="F8" i="70"/>
  <c r="F210" i="70"/>
  <c r="F214" i="70"/>
  <c r="F221" i="70"/>
  <c r="F219" i="70"/>
  <c r="F211" i="70"/>
  <c r="F215" i="70"/>
  <c r="F222" i="70"/>
  <c r="F218" i="70"/>
  <c r="F217" i="70"/>
  <c r="F213" i="70"/>
  <c r="F212" i="70"/>
  <c r="F216" i="70"/>
  <c r="F220" i="70"/>
  <c r="F102" i="70"/>
  <c r="F115" i="70"/>
  <c r="F123" i="70"/>
  <c r="F127" i="70"/>
  <c r="F119" i="70"/>
  <c r="F132" i="70"/>
  <c r="F124" i="70"/>
  <c r="F116" i="70"/>
  <c r="F15" i="70"/>
  <c r="F129" i="70"/>
  <c r="F46" i="70"/>
  <c r="F103" i="70"/>
  <c r="F107" i="70"/>
  <c r="F63" i="70"/>
  <c r="F52" i="70"/>
  <c r="F117" i="70"/>
  <c r="F109" i="70"/>
  <c r="F130" i="70"/>
  <c r="F65" i="70"/>
  <c r="F100" i="70"/>
  <c r="F120" i="70"/>
  <c r="F92" i="70"/>
  <c r="F110" i="70"/>
  <c r="F121" i="70"/>
  <c r="F93" i="70"/>
  <c r="F97" i="70"/>
  <c r="F99" i="70"/>
  <c r="F98" i="70"/>
  <c r="F101" i="70"/>
  <c r="F90" i="70"/>
  <c r="F125" i="70"/>
  <c r="F12" i="70"/>
  <c r="F111" i="70"/>
  <c r="F19" i="70"/>
  <c r="F112" i="70"/>
  <c r="F91" i="70"/>
  <c r="F89" i="70"/>
  <c r="F94" i="70"/>
  <c r="F108" i="70"/>
  <c r="F118" i="70"/>
  <c r="F96" i="70"/>
  <c r="F5" i="70"/>
  <c r="F22" i="70"/>
  <c r="F21" i="70"/>
  <c r="F105" i="70"/>
  <c r="F106" i="70"/>
  <c r="F122" i="70"/>
  <c r="F6" i="70"/>
  <c r="F79" i="70"/>
  <c r="F18" i="70"/>
  <c r="F128" i="70"/>
  <c r="F48" i="70"/>
  <c r="F114" i="70"/>
  <c r="F95" i="70"/>
  <c r="F88" i="70"/>
  <c r="F113" i="70"/>
  <c r="F87" i="70"/>
  <c r="F104" i="70"/>
  <c r="F28" i="70"/>
  <c r="F126" i="70"/>
  <c r="F10" i="70"/>
  <c r="F36" i="70"/>
  <c r="F139" i="70"/>
  <c r="F59" i="70"/>
  <c r="F7" i="70"/>
  <c r="F11" i="70"/>
  <c r="F16" i="70"/>
  <c r="F38" i="70"/>
  <c r="F206" i="70"/>
  <c r="F193" i="70"/>
  <c r="F31" i="70"/>
  <c r="F25" i="70"/>
  <c r="F41" i="70"/>
  <c r="F182" i="70"/>
  <c r="F187" i="70"/>
  <c r="F181" i="70"/>
  <c r="F235" i="70"/>
  <c r="F200" i="70"/>
  <c r="F67" i="70"/>
  <c r="F62" i="70"/>
  <c r="F201" i="70"/>
  <c r="F197" i="70"/>
  <c r="F20" i="70"/>
  <c r="F64" i="70"/>
  <c r="F231" i="70"/>
  <c r="F32" i="70"/>
  <c r="F205" i="70"/>
  <c r="F198" i="70"/>
  <c r="F45" i="70"/>
  <c r="F224" i="70"/>
  <c r="F190" i="70"/>
  <c r="F229" i="70"/>
  <c r="F237" i="70"/>
  <c r="F24" i="70"/>
  <c r="F238" i="70"/>
  <c r="F204" i="70"/>
  <c r="F33" i="70"/>
  <c r="F35" i="70"/>
  <c r="F85" i="70"/>
  <c r="F58" i="70"/>
  <c r="F202" i="70"/>
  <c r="F29" i="70"/>
  <c r="F233" i="70"/>
  <c r="F77" i="70"/>
  <c r="F191" i="70"/>
  <c r="F76" i="70"/>
  <c r="F156" i="70"/>
  <c r="F84" i="70"/>
  <c r="F232" i="70"/>
  <c r="F34" i="70"/>
  <c r="F199" i="70"/>
  <c r="F195" i="70"/>
  <c r="F227" i="70"/>
  <c r="F37" i="70"/>
  <c r="F148" i="70"/>
  <c r="F86" i="70"/>
  <c r="F147" i="70"/>
  <c r="F179" i="70"/>
  <c r="F53" i="70"/>
  <c r="F72" i="70"/>
  <c r="F71" i="70"/>
  <c r="F188" i="70"/>
  <c r="F3" i="70"/>
  <c r="G3" i="70" s="1"/>
  <c r="G4" i="70" s="1"/>
  <c r="F226" i="70"/>
  <c r="F186" i="70"/>
  <c r="F183" i="70"/>
  <c r="F42" i="70"/>
  <c r="F40" i="70"/>
  <c r="F236" i="70"/>
  <c r="F194" i="70"/>
  <c r="F83" i="70"/>
  <c r="F189" i="70"/>
  <c r="F230" i="70"/>
  <c r="F26" i="70"/>
  <c r="F185" i="70"/>
  <c r="F225" i="70"/>
  <c r="F49" i="70"/>
  <c r="F228" i="70"/>
  <c r="F70" i="70"/>
  <c r="F61" i="70"/>
  <c r="F184" i="70"/>
  <c r="F239" i="70"/>
  <c r="F196" i="70"/>
  <c r="F234" i="70"/>
  <c r="F180" i="70"/>
  <c r="F69" i="70"/>
  <c r="F27" i="70"/>
  <c r="F39" i="70"/>
  <c r="F43" i="70"/>
  <c r="F203" i="70"/>
  <c r="F73" i="70"/>
  <c r="F223" i="70"/>
  <c r="F246" i="70"/>
  <c r="F248" i="70"/>
  <c r="F74" i="70"/>
  <c r="F56" i="70"/>
  <c r="F208" i="70"/>
  <c r="F47" i="70"/>
  <c r="F249" i="70"/>
  <c r="F245" i="70"/>
  <c r="F14" i="70"/>
  <c r="F66" i="70"/>
  <c r="F244" i="70"/>
  <c r="F240" i="70"/>
  <c r="F23" i="70"/>
  <c r="F50" i="70"/>
  <c r="F192" i="70"/>
  <c r="F60" i="70"/>
  <c r="F243" i="70"/>
  <c r="F169" i="70"/>
  <c r="F57" i="70"/>
  <c r="F51" i="70"/>
  <c r="F241" i="70"/>
  <c r="F247" i="70"/>
  <c r="F54" i="70"/>
  <c r="F30" i="70"/>
  <c r="F75" i="70"/>
  <c r="F157" i="70"/>
  <c r="F242" i="70"/>
  <c r="F55" i="70"/>
  <c r="F44" i="70"/>
  <c r="F80" i="70"/>
  <c r="F68" i="70"/>
  <c r="S2" i="67"/>
  <c r="N12" i="66"/>
  <c r="M2" i="67"/>
  <c r="AB66" i="67"/>
  <c r="W66" i="67"/>
  <c r="S66" i="67"/>
  <c r="O2" i="67"/>
  <c r="K55" i="67"/>
  <c r="K56" i="67" s="1"/>
  <c r="W5" i="66"/>
  <c r="W6" i="66" s="1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35" i="66" s="1"/>
  <c r="W36" i="66" s="1"/>
  <c r="W37" i="66" s="1"/>
  <c r="T40" i="66"/>
  <c r="J55" i="67"/>
  <c r="J56" i="67" s="1"/>
  <c r="J2" i="67"/>
  <c r="E55" i="67"/>
  <c r="E2" i="67"/>
  <c r="I597" i="3"/>
  <c r="Z599" i="3"/>
  <c r="Z597" i="3" s="1"/>
  <c r="R599" i="3"/>
  <c r="R597" i="3" s="1"/>
  <c r="D654" i="3"/>
  <c r="R656" i="3"/>
  <c r="AA654" i="3"/>
  <c r="P660" i="3"/>
  <c r="P599" i="3"/>
  <c r="P597" i="3" s="1"/>
  <c r="S597" i="3"/>
  <c r="Q597" i="3"/>
  <c r="I11" i="44"/>
  <c r="N11" i="44"/>
  <c r="Y11" i="44"/>
  <c r="H11" i="44"/>
  <c r="AD11" i="44"/>
  <c r="Z11" i="44"/>
  <c r="G11" i="44"/>
  <c r="X11" i="44"/>
  <c r="S11" i="44"/>
  <c r="Q11" i="44"/>
  <c r="F11" i="44"/>
  <c r="O11" i="44"/>
  <c r="E11" i="44"/>
  <c r="W660" i="3"/>
  <c r="W599" i="3"/>
  <c r="W597" i="3" s="1"/>
  <c r="J599" i="3"/>
  <c r="J597" i="3" s="1"/>
  <c r="L597" i="3"/>
  <c r="N597" i="3"/>
  <c r="H660" i="3"/>
  <c r="H599" i="3"/>
  <c r="H597" i="3" s="1"/>
  <c r="AC92" i="44"/>
  <c r="AC656" i="3"/>
  <c r="AC654" i="3" s="1"/>
  <c r="J72" i="44"/>
  <c r="J656" i="3"/>
  <c r="Q92" i="44"/>
  <c r="Q656" i="3"/>
  <c r="Q654" i="3" s="1"/>
  <c r="L72" i="44"/>
  <c r="L656" i="3"/>
  <c r="L654" i="3" s="1"/>
  <c r="S92" i="44"/>
  <c r="S656" i="3"/>
  <c r="S654" i="3" s="1"/>
  <c r="C660" i="3"/>
  <c r="Y92" i="44"/>
  <c r="Y656" i="3"/>
  <c r="Y654" i="3" s="1"/>
  <c r="U92" i="44"/>
  <c r="U656" i="3"/>
  <c r="U654" i="3" s="1"/>
  <c r="T92" i="44"/>
  <c r="T656" i="3"/>
  <c r="T654" i="3" s="1"/>
  <c r="AE660" i="3"/>
  <c r="AF34" i="67" s="1"/>
  <c r="AE599" i="3"/>
  <c r="AE597" i="3" s="1"/>
  <c r="AB92" i="44"/>
  <c r="AB656" i="3"/>
  <c r="AB654" i="3" s="1"/>
  <c r="G656" i="3"/>
  <c r="G654" i="3" s="1"/>
  <c r="G92" i="44"/>
  <c r="I72" i="44"/>
  <c r="I656" i="3"/>
  <c r="I654" i="3" s="1"/>
  <c r="O597" i="3"/>
  <c r="AD92" i="44"/>
  <c r="AD656" i="3"/>
  <c r="AD654" i="3" s="1"/>
  <c r="Z92" i="44"/>
  <c r="Z656" i="3"/>
  <c r="N72" i="44"/>
  <c r="N656" i="3"/>
  <c r="N654" i="3" s="1"/>
  <c r="K92" i="44"/>
  <c r="K656" i="3"/>
  <c r="K654" i="3" s="1"/>
  <c r="E660" i="3"/>
  <c r="E599" i="3"/>
  <c r="E597" i="3" s="1"/>
  <c r="F92" i="44"/>
  <c r="F656" i="3"/>
  <c r="F654" i="3" s="1"/>
  <c r="X92" i="44"/>
  <c r="X656" i="3"/>
  <c r="X654" i="3" s="1"/>
  <c r="M660" i="3"/>
  <c r="M599" i="3"/>
  <c r="M597" i="3" s="1"/>
  <c r="O72" i="44"/>
  <c r="O656" i="3"/>
  <c r="O654" i="3" s="1"/>
  <c r="M11" i="44"/>
  <c r="D11" i="44"/>
  <c r="D12" i="44" s="1"/>
  <c r="U11" i="44"/>
  <c r="T11" i="44"/>
  <c r="AB11" i="44"/>
  <c r="AC11" i="44"/>
  <c r="L11" i="44"/>
  <c r="P11" i="44"/>
  <c r="J11" i="44"/>
  <c r="AE11" i="44"/>
  <c r="K11" i="44"/>
  <c r="W11" i="44"/>
  <c r="M66" i="67" l="1"/>
  <c r="T12" i="44"/>
  <c r="R4" i="44"/>
  <c r="R11" i="44" s="1"/>
  <c r="R654" i="2"/>
  <c r="O66" i="67"/>
  <c r="N34" i="67"/>
  <c r="Q34" i="67"/>
  <c r="H63" i="67"/>
  <c r="H32" i="67"/>
  <c r="H5" i="67" s="1"/>
  <c r="AA63" i="67"/>
  <c r="AA32" i="67"/>
  <c r="AA5" i="67" s="1"/>
  <c r="V63" i="67"/>
  <c r="V32" i="67"/>
  <c r="V5" i="67" s="1"/>
  <c r="P2" i="67"/>
  <c r="L63" i="67"/>
  <c r="L32" i="67"/>
  <c r="L5" i="67" s="1"/>
  <c r="AE63" i="67"/>
  <c r="AE32" i="67"/>
  <c r="AE5" i="67" s="1"/>
  <c r="T63" i="67"/>
  <c r="T32" i="67"/>
  <c r="T5" i="67" s="1"/>
  <c r="R63" i="67"/>
  <c r="R32" i="67"/>
  <c r="R5" i="67" s="1"/>
  <c r="AD63" i="67"/>
  <c r="AD32" i="67"/>
  <c r="AD5" i="67" s="1"/>
  <c r="F34" i="67"/>
  <c r="D34" i="67"/>
  <c r="I34" i="67"/>
  <c r="Y63" i="67"/>
  <c r="Y32" i="67"/>
  <c r="Y5" i="67" s="1"/>
  <c r="AC63" i="67"/>
  <c r="AC32" i="67"/>
  <c r="AC5" i="67" s="1"/>
  <c r="U63" i="67"/>
  <c r="U32" i="67"/>
  <c r="U5" i="67" s="1"/>
  <c r="Z63" i="67"/>
  <c r="Z32" i="67"/>
  <c r="Z5" i="67" s="1"/>
  <c r="AF63" i="67"/>
  <c r="AG63" i="67" s="1"/>
  <c r="AF32" i="67"/>
  <c r="AF5" i="67" s="1"/>
  <c r="X34" i="67"/>
  <c r="G63" i="67"/>
  <c r="G32" i="67"/>
  <c r="G5" i="67" s="1"/>
  <c r="AA4" i="44"/>
  <c r="AA11" i="44" s="1"/>
  <c r="AA12" i="44" s="1"/>
  <c r="AA654" i="2"/>
  <c r="G1" i="71"/>
  <c r="G5" i="70"/>
  <c r="G6" i="70" s="1"/>
  <c r="G7" i="70" s="1"/>
  <c r="G8" i="70" s="1"/>
  <c r="G9" i="70" s="1"/>
  <c r="G10" i="70" s="1"/>
  <c r="G11" i="70" s="1"/>
  <c r="G12" i="70" s="1"/>
  <c r="G13" i="70" s="1"/>
  <c r="G14" i="70" s="1"/>
  <c r="G15" i="70" s="1"/>
  <c r="G16" i="70" s="1"/>
  <c r="G17" i="70" s="1"/>
  <c r="G18" i="70" s="1"/>
  <c r="G19" i="70" s="1"/>
  <c r="G20" i="70" s="1"/>
  <c r="G21" i="70" s="1"/>
  <c r="G22" i="70" s="1"/>
  <c r="G23" i="70" s="1"/>
  <c r="G24" i="70" s="1"/>
  <c r="G25" i="70" s="1"/>
  <c r="G26" i="70" s="1"/>
  <c r="G27" i="70" s="1"/>
  <c r="G28" i="70" s="1"/>
  <c r="G29" i="70" s="1"/>
  <c r="G30" i="70" s="1"/>
  <c r="G31" i="70" s="1"/>
  <c r="G32" i="70" s="1"/>
  <c r="G33" i="70" s="1"/>
  <c r="G34" i="70" s="1"/>
  <c r="G35" i="70" s="1"/>
  <c r="G36" i="70" s="1"/>
  <c r="G37" i="70" s="1"/>
  <c r="G38" i="70" s="1"/>
  <c r="G39" i="70" s="1"/>
  <c r="G40" i="70" s="1"/>
  <c r="G41" i="70" s="1"/>
  <c r="G42" i="70" s="1"/>
  <c r="G43" i="70" s="1"/>
  <c r="G44" i="70" s="1"/>
  <c r="G45" i="70" s="1"/>
  <c r="G46" i="70" s="1"/>
  <c r="G47" i="70" s="1"/>
  <c r="G48" i="70" s="1"/>
  <c r="G49" i="70" s="1"/>
  <c r="G50" i="70" s="1"/>
  <c r="G51" i="70" s="1"/>
  <c r="G52" i="70" s="1"/>
  <c r="G53" i="70" s="1"/>
  <c r="G54" i="70" s="1"/>
  <c r="G55" i="70" s="1"/>
  <c r="G56" i="70" s="1"/>
  <c r="G57" i="70" s="1"/>
  <c r="G58" i="70" s="1"/>
  <c r="G59" i="70" s="1"/>
  <c r="G60" i="70" s="1"/>
  <c r="G61" i="70" s="1"/>
  <c r="G62" i="70" s="1"/>
  <c r="G63" i="70" s="1"/>
  <c r="G64" i="70" s="1"/>
  <c r="G65" i="70" s="1"/>
  <c r="G66" i="70" s="1"/>
  <c r="G67" i="70" s="1"/>
  <c r="G68" i="70" s="1"/>
  <c r="G69" i="70" s="1"/>
  <c r="G70" i="70" s="1"/>
  <c r="G71" i="70" s="1"/>
  <c r="G72" i="70" s="1"/>
  <c r="G73" i="70" s="1"/>
  <c r="G74" i="70" s="1"/>
  <c r="G75" i="70" s="1"/>
  <c r="G76" i="70" s="1"/>
  <c r="G77" i="70" s="1"/>
  <c r="G78" i="70" s="1"/>
  <c r="G79" i="70" s="1"/>
  <c r="G80" i="70" s="1"/>
  <c r="G81" i="70" s="1"/>
  <c r="G82" i="70" s="1"/>
  <c r="G83" i="70" s="1"/>
  <c r="G84" i="70" s="1"/>
  <c r="G85" i="70" s="1"/>
  <c r="G86" i="70" s="1"/>
  <c r="G87" i="70" s="1"/>
  <c r="G88" i="70" s="1"/>
  <c r="G89" i="70" s="1"/>
  <c r="G90" i="70" s="1"/>
  <c r="G91" i="70" s="1"/>
  <c r="G92" i="70" s="1"/>
  <c r="G93" i="70" s="1"/>
  <c r="G94" i="70" s="1"/>
  <c r="G95" i="70" s="1"/>
  <c r="G96" i="70" s="1"/>
  <c r="G97" i="70" s="1"/>
  <c r="G98" i="70" s="1"/>
  <c r="G99" i="70" s="1"/>
  <c r="G100" i="70" s="1"/>
  <c r="G101" i="70" s="1"/>
  <c r="G102" i="70" s="1"/>
  <c r="G103" i="70" s="1"/>
  <c r="G104" i="70" s="1"/>
  <c r="G105" i="70" s="1"/>
  <c r="G106" i="70" s="1"/>
  <c r="G107" i="70" s="1"/>
  <c r="G108" i="70" s="1"/>
  <c r="G109" i="70" s="1"/>
  <c r="G110" i="70" s="1"/>
  <c r="G111" i="70" s="1"/>
  <c r="G112" i="70" s="1"/>
  <c r="G113" i="70" s="1"/>
  <c r="G114" i="70" s="1"/>
  <c r="G115" i="70" s="1"/>
  <c r="G116" i="70" s="1"/>
  <c r="G117" i="70" s="1"/>
  <c r="G118" i="70" s="1"/>
  <c r="G119" i="70" s="1"/>
  <c r="G120" i="70" s="1"/>
  <c r="G121" i="70" s="1"/>
  <c r="G122" i="70" s="1"/>
  <c r="G123" i="70" s="1"/>
  <c r="G124" i="70" s="1"/>
  <c r="G125" i="70" s="1"/>
  <c r="G126" i="70" s="1"/>
  <c r="G127" i="70" s="1"/>
  <c r="G128" i="70" s="1"/>
  <c r="G129" i="70" s="1"/>
  <c r="G130" i="70" s="1"/>
  <c r="G131" i="70" s="1"/>
  <c r="G132" i="70" s="1"/>
  <c r="G133" i="70" s="1"/>
  <c r="G134" i="70" s="1"/>
  <c r="G135" i="70" s="1"/>
  <c r="G136" i="70" s="1"/>
  <c r="G137" i="70" s="1"/>
  <c r="G138" i="70" s="1"/>
  <c r="G139" i="70" s="1"/>
  <c r="G140" i="70" s="1"/>
  <c r="G141" i="70" s="1"/>
  <c r="G142" i="70" s="1"/>
  <c r="G143" i="70" s="1"/>
  <c r="G144" i="70" s="1"/>
  <c r="G145" i="70" s="1"/>
  <c r="G146" i="70" s="1"/>
  <c r="G147" i="70" s="1"/>
  <c r="G148" i="70" s="1"/>
  <c r="G149" i="70" s="1"/>
  <c r="G150" i="70" s="1"/>
  <c r="G151" i="70" s="1"/>
  <c r="G152" i="70" s="1"/>
  <c r="G153" i="70" s="1"/>
  <c r="G154" i="70" s="1"/>
  <c r="G155" i="70" s="1"/>
  <c r="G156" i="70" s="1"/>
  <c r="G157" i="70" s="1"/>
  <c r="G158" i="70" s="1"/>
  <c r="G159" i="70" s="1"/>
  <c r="G160" i="70" s="1"/>
  <c r="G161" i="70" s="1"/>
  <c r="G162" i="70" s="1"/>
  <c r="G163" i="70" s="1"/>
  <c r="G164" i="70" s="1"/>
  <c r="G165" i="70" s="1"/>
  <c r="G166" i="70" s="1"/>
  <c r="G167" i="70" s="1"/>
  <c r="G168" i="70" s="1"/>
  <c r="G169" i="70" s="1"/>
  <c r="G170" i="70" s="1"/>
  <c r="G171" i="70" s="1"/>
  <c r="G172" i="70" s="1"/>
  <c r="G173" i="70" s="1"/>
  <c r="G174" i="70" s="1"/>
  <c r="G175" i="70" s="1"/>
  <c r="G176" i="70" s="1"/>
  <c r="G177" i="70" s="1"/>
  <c r="G178" i="70" s="1"/>
  <c r="G179" i="70" s="1"/>
  <c r="G180" i="70" s="1"/>
  <c r="G181" i="70" s="1"/>
  <c r="G182" i="70" s="1"/>
  <c r="G183" i="70" s="1"/>
  <c r="G184" i="70" s="1"/>
  <c r="G185" i="70" s="1"/>
  <c r="G186" i="70" s="1"/>
  <c r="G187" i="70" s="1"/>
  <c r="G188" i="70" s="1"/>
  <c r="G189" i="70" s="1"/>
  <c r="G190" i="70" s="1"/>
  <c r="G191" i="70" s="1"/>
  <c r="G192" i="70" s="1"/>
  <c r="G193" i="70" s="1"/>
  <c r="G194" i="70" s="1"/>
  <c r="G195" i="70" s="1"/>
  <c r="G196" i="70" s="1"/>
  <c r="G197" i="70" s="1"/>
  <c r="G198" i="70" s="1"/>
  <c r="G199" i="70" s="1"/>
  <c r="G200" i="70" s="1"/>
  <c r="G201" i="70" s="1"/>
  <c r="G202" i="70" s="1"/>
  <c r="G203" i="70" s="1"/>
  <c r="G204" i="70" s="1"/>
  <c r="G205" i="70" s="1"/>
  <c r="G206" i="70" s="1"/>
  <c r="G207" i="70" s="1"/>
  <c r="G208" i="70" s="1"/>
  <c r="G209" i="70" s="1"/>
  <c r="G210" i="70" s="1"/>
  <c r="G211" i="70" s="1"/>
  <c r="G212" i="70" s="1"/>
  <c r="G213" i="70" s="1"/>
  <c r="G214" i="70" s="1"/>
  <c r="G215" i="70" s="1"/>
  <c r="G216" i="70" s="1"/>
  <c r="G217" i="70" s="1"/>
  <c r="G218" i="70" s="1"/>
  <c r="G219" i="70" s="1"/>
  <c r="G220" i="70" s="1"/>
  <c r="G221" i="70" s="1"/>
  <c r="G222" i="70" s="1"/>
  <c r="G223" i="70" s="1"/>
  <c r="G224" i="70" s="1"/>
  <c r="G225" i="70" s="1"/>
  <c r="G226" i="70" s="1"/>
  <c r="G227" i="70" s="1"/>
  <c r="G228" i="70" s="1"/>
  <c r="G229" i="70" s="1"/>
  <c r="G230" i="70" s="1"/>
  <c r="G231" i="70" s="1"/>
  <c r="G232" i="70" s="1"/>
  <c r="G233" i="70" s="1"/>
  <c r="G234" i="70" s="1"/>
  <c r="G235" i="70" s="1"/>
  <c r="G236" i="70" s="1"/>
  <c r="G237" i="70" s="1"/>
  <c r="G238" i="70" s="1"/>
  <c r="G239" i="70" s="1"/>
  <c r="G240" i="70" s="1"/>
  <c r="G241" i="70" s="1"/>
  <c r="G242" i="70" s="1"/>
  <c r="G243" i="70" s="1"/>
  <c r="G244" i="70" s="1"/>
  <c r="G245" i="70" s="1"/>
  <c r="G246" i="70" s="1"/>
  <c r="G247" i="70" s="1"/>
  <c r="G248" i="70" s="1"/>
  <c r="G249" i="70" s="1"/>
  <c r="G250" i="70" s="1"/>
  <c r="G251" i="70" s="1"/>
  <c r="G252" i="70" s="1"/>
  <c r="G253" i="70" s="1"/>
  <c r="G254" i="70" s="1"/>
  <c r="K66" i="67"/>
  <c r="J66" i="67"/>
  <c r="E56" i="67"/>
  <c r="E66" i="67"/>
  <c r="P56" i="67"/>
  <c r="P66" i="67"/>
  <c r="Z654" i="3"/>
  <c r="R12" i="44"/>
  <c r="R654" i="3"/>
  <c r="P92" i="44"/>
  <c r="P656" i="3"/>
  <c r="P654" i="3" s="1"/>
  <c r="K12" i="44"/>
  <c r="AC12" i="44"/>
  <c r="W656" i="3"/>
  <c r="W654" i="3" s="1"/>
  <c r="W92" i="44"/>
  <c r="J12" i="44"/>
  <c r="U12" i="44"/>
  <c r="L12" i="44"/>
  <c r="I12" i="44"/>
  <c r="AB12" i="44"/>
  <c r="J654" i="3"/>
  <c r="E92" i="44"/>
  <c r="E656" i="3"/>
  <c r="AD12" i="44"/>
  <c r="G12" i="44"/>
  <c r="O12" i="44"/>
  <c r="H92" i="44"/>
  <c r="H656" i="3"/>
  <c r="Y12" i="44"/>
  <c r="M92" i="44"/>
  <c r="M656" i="3"/>
  <c r="M654" i="3" s="1"/>
  <c r="X12" i="44"/>
  <c r="C92" i="44"/>
  <c r="Q12" i="44"/>
  <c r="S12" i="44"/>
  <c r="AE92" i="44"/>
  <c r="AE656" i="3"/>
  <c r="AE654" i="3" s="1"/>
  <c r="F12" i="44"/>
  <c r="N12" i="44"/>
  <c r="Z12" i="44"/>
  <c r="AA2" i="67" l="1"/>
  <c r="AA55" i="67"/>
  <c r="Q63" i="67"/>
  <c r="Q32" i="67"/>
  <c r="Q5" i="67" s="1"/>
  <c r="X63" i="67"/>
  <c r="X32" i="67"/>
  <c r="X5" i="67" s="1"/>
  <c r="Z2" i="67"/>
  <c r="Z55" i="67"/>
  <c r="Z56" i="67" s="1"/>
  <c r="AC2" i="67"/>
  <c r="AC55" i="67"/>
  <c r="I63" i="67"/>
  <c r="I32" i="67"/>
  <c r="I5" i="67" s="1"/>
  <c r="F63" i="67"/>
  <c r="F32" i="67"/>
  <c r="F5" i="67" s="1"/>
  <c r="R2" i="67"/>
  <c r="R55" i="67"/>
  <c r="AE55" i="67"/>
  <c r="AE56" i="67" s="1"/>
  <c r="AE2" i="67"/>
  <c r="V55" i="67"/>
  <c r="V56" i="67" s="1"/>
  <c r="V2" i="67"/>
  <c r="H55" i="67"/>
  <c r="H56" i="67" s="1"/>
  <c r="H2" i="67"/>
  <c r="N63" i="67"/>
  <c r="N32" i="67"/>
  <c r="N5" i="67" s="1"/>
  <c r="G55" i="67"/>
  <c r="G56" i="67" s="1"/>
  <c r="G2" i="67"/>
  <c r="AF55" i="67"/>
  <c r="AF2" i="67"/>
  <c r="U55" i="67"/>
  <c r="U56" i="67" s="1"/>
  <c r="U2" i="67"/>
  <c r="Y55" i="67"/>
  <c r="Y56" i="67" s="1"/>
  <c r="Y2" i="67"/>
  <c r="D63" i="67"/>
  <c r="D32" i="67"/>
  <c r="AD2" i="67"/>
  <c r="AD55" i="67"/>
  <c r="AD56" i="67" s="1"/>
  <c r="T2" i="67"/>
  <c r="T55" i="67"/>
  <c r="T56" i="67" s="1"/>
  <c r="L55" i="67"/>
  <c r="L56" i="67" s="1"/>
  <c r="L2" i="67"/>
  <c r="H66" i="67"/>
  <c r="P12" i="44"/>
  <c r="W12" i="44"/>
  <c r="M12" i="44"/>
  <c r="H654" i="3"/>
  <c r="H12" i="44"/>
  <c r="E654" i="3"/>
  <c r="E12" i="44"/>
  <c r="AE12" i="44"/>
  <c r="C433" i="3"/>
  <c r="C431" i="3" s="1"/>
  <c r="AE66" i="67" l="1"/>
  <c r="V66" i="67"/>
  <c r="N55" i="67"/>
  <c r="N56" i="67" s="1"/>
  <c r="N2" i="67"/>
  <c r="F55" i="67"/>
  <c r="F56" i="67" s="1"/>
  <c r="F2" i="67"/>
  <c r="AC56" i="67"/>
  <c r="AC66" i="67"/>
  <c r="X2" i="67"/>
  <c r="X55" i="67"/>
  <c r="X56" i="67" s="1"/>
  <c r="AA56" i="67"/>
  <c r="AA66" i="67"/>
  <c r="U66" i="67"/>
  <c r="AF66" i="67"/>
  <c r="AF56" i="67"/>
  <c r="AJ56" i="67" s="1"/>
  <c r="AJ55" i="67"/>
  <c r="T66" i="67"/>
  <c r="R56" i="67"/>
  <c r="R66" i="67"/>
  <c r="I55" i="67"/>
  <c r="I56" i="67" s="1"/>
  <c r="I2" i="67"/>
  <c r="Q2" i="67"/>
  <c r="Q55" i="67"/>
  <c r="Q56" i="67" s="1"/>
  <c r="AD66" i="67"/>
  <c r="L66" i="67"/>
  <c r="Z66" i="67"/>
  <c r="Y66" i="67"/>
  <c r="G66" i="67"/>
  <c r="D27" i="69"/>
  <c r="D27" i="67"/>
  <c r="C579" i="3"/>
  <c r="N66" i="67" l="1"/>
  <c r="I66" i="67"/>
  <c r="F66" i="67"/>
  <c r="Q66" i="67"/>
  <c r="X66" i="67"/>
  <c r="C636" i="3"/>
  <c r="C431" i="1"/>
  <c r="C579" i="1" s="1"/>
  <c r="C436" i="3"/>
  <c r="C434" i="3" s="1"/>
  <c r="D28" i="69" l="1"/>
  <c r="D24" i="69" s="1"/>
  <c r="D28" i="67"/>
  <c r="D24" i="67" s="1"/>
  <c r="C425" i="1"/>
  <c r="C4" i="1" s="1"/>
  <c r="C425" i="3"/>
  <c r="C4" i="3" s="1"/>
  <c r="C580" i="3"/>
  <c r="C576" i="1"/>
  <c r="C455" i="1" s="1"/>
  <c r="C636" i="1"/>
  <c r="C633" i="1" s="1"/>
  <c r="D60" i="67" l="1"/>
  <c r="D5" i="67"/>
  <c r="D59" i="69"/>
  <c r="D5" i="69"/>
  <c r="C453" i="1"/>
  <c r="C661" i="1"/>
  <c r="C599" i="1"/>
  <c r="C597" i="1" s="1"/>
  <c r="C637" i="3"/>
  <c r="C633" i="3" s="1"/>
  <c r="C576" i="3"/>
  <c r="C455" i="3" s="1"/>
  <c r="C453" i="3" s="1"/>
  <c r="D2" i="67" l="1"/>
  <c r="D55" i="67"/>
  <c r="D55" i="69"/>
  <c r="C656" i="1"/>
  <c r="C106" i="44"/>
  <c r="C111" i="44" s="1"/>
  <c r="C661" i="3"/>
  <c r="C599" i="3"/>
  <c r="C597" i="3" s="1"/>
  <c r="C656" i="3" l="1"/>
  <c r="C654" i="3" s="1"/>
  <c r="D56" i="67"/>
  <c r="AI56" i="67" s="1"/>
  <c r="AI55" i="67"/>
  <c r="D66" i="67"/>
  <c r="C112" i="44"/>
  <c r="C654" i="1"/>
  <c r="C6" i="44"/>
  <c r="C11" i="44" s="1"/>
  <c r="C12" i="44" l="1"/>
  <c r="AG55" i="67" l="1"/>
  <c r="AG56" i="67" l="1"/>
</calcChain>
</file>

<file path=xl/comments1.xml><?xml version="1.0" encoding="utf-8"?>
<comments xmlns="http://schemas.openxmlformats.org/spreadsheetml/2006/main">
  <authors>
    <author>tc={09C95986-DC17-471F-9995-ACD352DB7CA6}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<sst xmlns="http://schemas.openxmlformats.org/spreadsheetml/2006/main" count="10913" uniqueCount="925">
  <si>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</si>
  <si>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</si>
  <si>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</si>
  <si>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</si>
  <si>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</si>
  <si>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</si>
  <si>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</si>
  <si>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</si>
  <si>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</si>
  <si>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</si>
  <si>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</si>
  <si>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</si>
  <si>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</si>
  <si>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</si>
  <si>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</si>
  <si>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</si>
  <si>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</si>
  <si>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</si>
  <si>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</si>
  <si>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</si>
  <si>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</si>
  <si>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</si>
  <si>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</si>
  <si>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</si>
  <si>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</si>
  <si>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</si>
  <si>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</si>
  <si>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</si>
  <si>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</si>
  <si>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</si>
  <si>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</si>
  <si>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</si>
  <si>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</si>
  <si>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</si>
  <si>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</si>
  <si>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</si>
  <si>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</si>
  <si>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</si>
  <si>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</si>
  <si>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</si>
  <si>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</si>
  <si>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</si>
  <si>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</si>
  <si>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</si>
  <si>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</si>
  <si>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</si>
  <si>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</si>
  <si>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</si>
  <si>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</si>
  <si>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</si>
  <si>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</si>
  <si>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</si>
  <si>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</si>
  <si>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</si>
  <si>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</si>
  <si>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</si>
  <si>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</si>
  <si>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</si>
  <si>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</si>
  <si>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</si>
  <si>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</si>
  <si>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</si>
  <si>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</si>
  <si>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</si>
  <si>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</si>
  <si>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</si>
  <si>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</si>
  <si>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</si>
  <si>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</si>
  <si>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</si>
  <si>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</si>
  <si>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</si>
  <si>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</si>
  <si>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</si>
  <si>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</si>
  <si>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</si>
  <si>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</si>
  <si>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</si>
  <si>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</si>
  <si>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</si>
  <si>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</si>
  <si>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</si>
  <si>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</si>
  <si>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</si>
  <si>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</si>
  <si>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</si>
  <si>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</si>
  <si>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</si>
  <si>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</si>
  <si>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</si>
  <si>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</si>
  <si>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</si>
  <si>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</si>
  <si>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</si>
  <si>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</si>
  <si>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</si>
  <si>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</si>
  <si>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</si>
  <si>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</si>
  <si>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</si>
  <si>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</si>
  <si>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</si>
  <si>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</si>
  <si>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</si>
  <si>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</si>
  <si>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</si>
  <si>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</si>
  <si>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</si>
  <si>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</si>
  <si>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</si>
  <si>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</si>
  <si>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</si>
  <si>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</si>
  <si>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</si>
  <si>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</si>
  <si>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</si>
  <si>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</si>
  <si>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</si>
  <si>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</si>
  <si>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</si>
  <si>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</si>
  <si>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</si>
  <si>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</si>
  <si>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</si>
  <si>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</si>
  <si>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</si>
  <si>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</si>
  <si>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</si>
  <si>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</si>
  <si>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</si>
  <si>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</si>
  <si>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</si>
  <si>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</si>
  <si>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</si>
  <si>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</si>
  <si>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</si>
  <si>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</si>
  <si>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</si>
  <si>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</si>
  <si>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</si>
  <si>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</si>
  <si>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</si>
  <si>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</si>
  <si>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</si>
  <si>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</si>
  <si>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</si>
  <si>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</si>
  <si>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</si>
  <si>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</si>
  <si>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</si>
  <si>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</si>
  <si>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</si>
  <si>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</si>
  <si>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</si>
  <si>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</si>
  <si>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</si>
  <si>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</si>
  <si>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</si>
  <si>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</si>
  <si>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</si>
  <si>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</si>
  <si>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</si>
  <si>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</si>
  <si>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</si>
  <si>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</si>
  <si>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</si>
  <si>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</si>
  <si>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</si>
  <si>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</si>
  <si>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</si>
  <si>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</si>
  <si>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</si>
  <si>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</si>
  <si>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</si>
  <si>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</si>
  <si>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</si>
  <si>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</si>
  <si>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</si>
  <si>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</si>
  <si>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</si>
  <si>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</si>
  <si>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</si>
  <si>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</si>
  <si>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</si>
  <si>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</si>
  <si>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</si>
  <si>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</si>
  <si>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</si>
  <si>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</si>
  <si>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</si>
  <si>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</si>
  <si>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</si>
  <si>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</si>
  <si>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</si>
  <si>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</si>
  <si>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</si>
  <si>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</si>
  <si>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</si>
  <si>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</si>
  <si>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</si>
  <si>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</si>
  <si>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</si>
  <si>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</si>
  <si>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</si>
  <si>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</si>
  <si>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</si>
  <si>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</si>
  <si>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</si>
  <si>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</si>
  <si>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</si>
  <si>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</si>
  <si>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</si>
  <si>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</si>
  <si>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</si>
  <si>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</si>
  <si>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</si>
  <si>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</si>
  <si>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</si>
  <si>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</si>
  <si>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</si>
  <si>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</si>
  <si>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</si>
  <si>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</si>
  <si>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</si>
  <si>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</si>
  <si>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</si>
  <si>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</si>
  <si>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</si>
  <si>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</si>
  <si>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</si>
  <si>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</si>
  <si>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</si>
  <si>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</si>
  <si>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</si>
  <si>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</si>
  <si>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</si>
  <si>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</si>
  <si>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</si>
  <si>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</si>
  <si>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</si>
  <si>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</si>
  <si>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</si>
  <si>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</si>
  <si>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</si>
  <si>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</si>
  <si>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</si>
  <si>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</si>
  <si>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</si>
  <si>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</si>
  <si>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</si>
  <si>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</si>
  <si>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</si>
  <si>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</si>
  <si>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</si>
  <si>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</si>
  <si>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</si>
  <si>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</si>
  <si>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</si>
  <si>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</si>
  <si>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</si>
  <si>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</si>
  <si>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</si>
  <si>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</si>
  <si>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</si>
  <si>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</si>
  <si>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</si>
  <si>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</si>
  <si>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</si>
  <si>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</si>
  <si>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</si>
  <si>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</si>
  <si>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</si>
  <si>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</si>
  <si>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</si>
  <si>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</si>
  <si>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</si>
  <si>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</si>
  <si>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</si>
  <si>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</si>
  <si>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</si>
  <si>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</si>
  <si>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</si>
  <si>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</si>
  <si>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</si>
  <si>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</si>
  <si>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</si>
  <si>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</si>
  <si>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</si>
  <si>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</si>
  <si>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</si>
  <si>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</si>
  <si>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</si>
  <si>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</si>
  <si>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</si>
  <si>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</si>
  <si>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</si>
  <si>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</si>
  <si>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</si>
  <si>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</si>
  <si>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</si>
  <si>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</si>
  <si>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</si>
  <si>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</si>
  <si>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</si>
  <si>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</si>
  <si>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</si>
  <si>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</si>
  <si>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</si>
  <si>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</si>
  <si>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</si>
  <si>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</si>
  <si>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</si>
  <si>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</si>
  <si>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</si>
  <si>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</si>
  <si>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</si>
  <si>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</si>
  <si>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</si>
  <si>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</si>
  <si>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</si>
  <si>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</si>
  <si>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</si>
  <si>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</si>
  <si>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</si>
  <si>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</si>
  <si>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</si>
  <si>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</si>
  <si>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</si>
  <si>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</si>
  <si>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</si>
  <si>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</si>
  <si>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</si>
  <si>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</si>
  <si>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</si>
  <si>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</si>
  <si>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</si>
  <si>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</si>
  <si>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</si>
  <si>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</si>
  <si>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</si>
  <si>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</si>
  <si>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</si>
  <si>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</si>
  <si>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</si>
  <si>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</si>
  <si>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</si>
  <si>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</si>
  <si>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</si>
  <si>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</si>
  <si>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</si>
  <si>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</si>
  <si>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</si>
  <si>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</si>
  <si>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</si>
  <si>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</si>
  <si>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</si>
  <si>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</si>
  <si>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</si>
  <si>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</si>
  <si>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</si>
  <si>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</si>
  <si>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</si>
  <si>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</si>
  <si>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</si>
  <si>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</si>
  <si>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</si>
  <si>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</si>
  <si>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</si>
  <si>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</si>
  <si>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</si>
  <si>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</si>
  <si>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</si>
  <si>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</si>
  <si>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</si>
  <si>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</si>
  <si>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</si>
  <si>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</si>
  <si>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</si>
  <si>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</si>
  <si>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</si>
  <si>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</si>
  <si>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</si>
  <si>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</si>
  <si>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</si>
  <si>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</si>
  <si>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</si>
  <si>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</si>
  <si>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</si>
  <si>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</si>
  <si>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</si>
  <si>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</si>
  <si>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</si>
  <si>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</si>
  <si>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</si>
  <si>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</si>
  <si>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</si>
  <si>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</si>
  <si>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</si>
  <si>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</si>
  <si>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</si>
  <si>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</si>
  <si>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</si>
  <si>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</si>
  <si>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</si>
  <si>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</si>
  <si>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</si>
  <si>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</si>
  <si>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</si>
  <si>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</si>
  <si>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</si>
  <si>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</si>
  <si>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</si>
  <si>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</si>
  <si>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</si>
  <si>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</si>
  <si>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</si>
  <si>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</si>
  <si>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</si>
  <si>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</si>
  <si>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</si>
  <si>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</si>
  <si>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</si>
  <si>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</si>
  <si>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</si>
  <si>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</si>
  <si>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</si>
  <si>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</si>
  <si>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</si>
  <si>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</si>
  <si>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</si>
  <si>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</si>
  <si>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</si>
  <si>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</si>
  <si>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</si>
  <si>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</si>
  <si>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</si>
  <si>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</si>
  <si>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</si>
  <si>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</si>
  <si>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</si>
  <si>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</si>
  <si>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</si>
  <si>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</si>
  <si>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</si>
  <si>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</si>
  <si>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</si>
  <si>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</si>
  <si>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</si>
  <si>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</si>
  <si>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</si>
  <si>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</si>
  <si>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</si>
  <si>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</si>
  <si>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</si>
  <si>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</si>
  <si>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</si>
  <si>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</si>
  <si>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</si>
  <si>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</si>
  <si>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</si>
  <si>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</si>
  <si>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</si>
  <si>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</si>
  <si>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</si>
  <si>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</si>
  <si>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</si>
  <si>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</si>
  <si>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</si>
  <si>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</si>
  <si>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</si>
  <si>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</si>
  <si>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</si>
  <si>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</si>
  <si>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</si>
  <si>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</si>
  <si>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</si>
  <si>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</si>
  <si>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</si>
  <si>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</si>
  <si>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</si>
  <si>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</si>
  <si>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</si>
  <si>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</si>
  <si>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</si>
  <si>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</si>
  <si>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</si>
  <si>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</si>
  <si>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</si>
  <si>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</si>
  <si>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</si>
  <si>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</si>
  <si>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</si>
  <si>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</si>
  <si>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</si>
  <si>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</si>
  <si>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</si>
  <si>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</si>
  <si>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</si>
  <si>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</si>
  <si>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</si>
  <si>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</si>
  <si>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</si>
  <si>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</si>
  <si>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</si>
  <si>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</si>
  <si>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</si>
  <si>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</si>
  <si>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</si>
  <si>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</si>
  <si>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</si>
  <si>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</si>
  <si>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</si>
  <si>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</si>
  <si>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</si>
  <si>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</si>
  <si>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</si>
  <si>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</si>
  <si>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</si>
  <si>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</si>
  <si>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</si>
  <si>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</si>
  <si>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</si>
  <si>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</si>
  <si>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</si>
  <si>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</si>
  <si>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</si>
  <si>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</si>
  <si>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</si>
  <si>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</si>
  <si>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</si>
  <si>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</si>
  <si>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</si>
  <si>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</si>
  <si>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</si>
  <si>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</si>
  <si>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</si>
  <si>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</si>
  <si>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</si>
  <si>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</si>
  <si>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</si>
  <si>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</si>
  <si>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</si>
  <si>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</si>
  <si>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</si>
  <si>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</si>
  <si>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</si>
  <si>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</si>
  <si>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</si>
  <si>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</si>
  <si>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</si>
  <si>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</si>
  <si>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</si>
  <si>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</si>
  <si>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</si>
  <si>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</si>
  <si>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</si>
  <si>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</si>
  <si>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</si>
  <si>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</si>
  <si>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</si>
  <si>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</si>
  <si>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</si>
  <si>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</si>
  <si>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</si>
  <si>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</si>
  <si>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</si>
  <si>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</si>
  <si>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</si>
  <si>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</si>
  <si>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</si>
  <si>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</si>
  <si>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</si>
  <si>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</si>
  <si>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</si>
  <si>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</si>
  <si>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</si>
  <si>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</si>
  <si>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</si>
  <si>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</si>
  <si>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</si>
  <si>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</si>
  <si>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</si>
  <si>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</si>
  <si>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</si>
  <si>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</si>
  <si>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</si>
  <si>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</si>
  <si>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</si>
  <si>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</si>
  <si>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</si>
  <si>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</si>
  <si>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</si>
  <si>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</si>
  <si>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</si>
  <si>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</si>
  <si>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</si>
  <si>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</si>
  <si>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</si>
  <si>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</si>
  <si>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</si>
  <si>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</si>
  <si>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</si>
  <si>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</si>
  <si>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</si>
  <si>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</si>
  <si>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</si>
  <si>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</si>
  <si>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</si>
  <si>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</si>
  <si>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</si>
  <si>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</si>
  <si>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</si>
  <si>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</si>
  <si>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</si>
  <si>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</si>
  <si>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</si>
  <si>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</si>
  <si>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</si>
  <si>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</si>
  <si>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</si>
  <si>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</si>
  <si>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</si>
  <si>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</si>
  <si>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</si>
  <si>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</si>
  <si>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</si>
  <si>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</si>
  <si>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</si>
  <si>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</si>
  <si>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</si>
  <si>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</si>
  <si>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</si>
  <si>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</si>
  <si>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</si>
  <si>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</si>
  <si>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</si>
  <si>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</si>
  <si>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</si>
  <si>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</si>
  <si>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</si>
  <si>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</si>
  <si>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</si>
  <si>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</si>
  <si>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</si>
  <si>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</si>
  <si>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</si>
  <si>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</si>
  <si>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</si>
  <si>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</si>
  <si>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</si>
  <si>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</si>
  <si>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</si>
  <si>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</si>
  <si>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</si>
  <si>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</si>
  <si>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</si>
  <si>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</si>
  <si>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</si>
  <si>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</si>
  <si>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</si>
  <si>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</si>
  <si>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</si>
  <si>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</si>
  <si>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</si>
  <si>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</si>
  <si>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</si>
  <si>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</si>
  <si>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</si>
  <si>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</si>
  <si>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</si>
  <si>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</si>
  <si>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</si>
  <si>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</si>
  <si>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</si>
  <si>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</si>
  <si>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</si>
  <si>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</si>
  <si>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</si>
  <si>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</si>
  <si>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</si>
  <si>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</si>
  <si>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</si>
  <si>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</si>
  <si>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</si>
  <si>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</si>
  <si>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</si>
  <si>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</si>
  <si>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</si>
  <si>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</si>
  <si>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</si>
  <si>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</si>
  <si>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</si>
  <si>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</si>
  <si>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</si>
  <si>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</si>
  <si>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</si>
  <si>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</si>
  <si>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</si>
  <si>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</si>
  <si>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</si>
  <si>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</si>
  <si>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</si>
  <si>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</si>
  <si>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</si>
  <si>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</si>
  <si>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</si>
  <si>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</si>
  <si>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</si>
  <si>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</si>
  <si>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</si>
  <si>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</si>
  <si>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</si>
  <si>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</si>
  <si>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</si>
  <si>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</si>
  <si>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</si>
  <si>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</si>
  <si>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</si>
  <si>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</si>
  <si>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</si>
  <si>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</si>
  <si>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</si>
  <si>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</si>
  <si>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</si>
  <si>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</si>
  <si>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</si>
  <si>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</si>
  <si>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</si>
  <si>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</si>
  <si>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</si>
  <si>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</si>
  <si>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</si>
  <si>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</si>
  <si>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</si>
  <si>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</si>
  <si>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</si>
  <si>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</si>
  <si>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</si>
  <si>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</si>
  <si>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</si>
  <si>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</si>
  <si>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</si>
  <si>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</si>
  <si>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</si>
  <si>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</si>
  <si>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</si>
  <si>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</si>
  <si>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</si>
  <si>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</si>
  <si>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</si>
  <si>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</si>
  <si>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</si>
  <si>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</si>
  <si>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</si>
  <si>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</si>
  <si>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</si>
  <si>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</si>
  <si>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</si>
  <si>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</si>
  <si>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</si>
  <si>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</si>
  <si>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</si>
  <si>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</si>
  <si>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</si>
  <si>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</si>
  <si>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</si>
  <si>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</si>
  <si>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</si>
  <si>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</si>
  <si>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</si>
  <si>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</si>
  <si>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</si>
  <si>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</si>
  <si>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</si>
  <si>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</si>
  <si>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</si>
  <si>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</si>
  <si>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</si>
  <si>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</si>
  <si>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</si>
  <si>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</si>
  <si>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</si>
  <si>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</si>
  <si>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</si>
  <si>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</si>
  <si>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</si>
  <si>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</si>
  <si>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</si>
  <si>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</si>
  <si>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</si>
  <si>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</si>
  <si>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</si>
  <si>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</si>
  <si>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</si>
  <si>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</si>
  <si>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</si>
  <si>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</si>
  <si>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</si>
  <si>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</si>
  <si>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</si>
  <si>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</si>
  <si>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</si>
  <si>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</si>
  <si>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</si>
  <si>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</si>
  <si>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</si>
  <si>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</si>
  <si>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</si>
  <si>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</si>
  <si>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</si>
  <si>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</si>
  <si>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</si>
  <si>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</si>
  <si>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</si>
  <si>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</si>
  <si>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</si>
  <si>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</si>
  <si>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</si>
  <si>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</si>
  <si>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</si>
  <si>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</si>
  <si>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</si>
  <si>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</si>
  <si>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</si>
  <si>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</si>
  <si>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</si>
  <si>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</si>
  <si>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</si>
  <si>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</si>
  <si>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</si>
  <si>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</si>
  <si>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</si>
  <si>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</si>
  <si>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</si>
  <si>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</si>
  <si>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Generación de electricidad suministrada a la red</t>
  </si>
  <si>
    <t>Total alcance 2</t>
  </si>
  <si>
    <t>Industrias manufactureras y de la construcción (electricidad)</t>
  </si>
  <si>
    <t>I</t>
  </si>
  <si>
    <t xml:space="preserve">I.1 </t>
  </si>
  <si>
    <t>Edificios residenciales</t>
  </si>
  <si>
    <t>Transporte por carretera</t>
  </si>
  <si>
    <t>I.2</t>
  </si>
  <si>
    <t>Edificios/instalaciones comerciales e institucionales</t>
  </si>
  <si>
    <t>AFOLU</t>
  </si>
  <si>
    <t>Procesos industriales</t>
  </si>
  <si>
    <t>I.3</t>
  </si>
  <si>
    <t>Energía estacionaria (electricidad)</t>
  </si>
  <si>
    <t>Generación de electricidad suministrada a la red (electricidad)</t>
  </si>
  <si>
    <t>I.4</t>
  </si>
  <si>
    <t>Industrias energéticas</t>
  </si>
  <si>
    <t>Transporte (electricidad)</t>
  </si>
  <si>
    <t>Aviación</t>
  </si>
  <si>
    <t>I.4.1</t>
  </si>
  <si>
    <t>Transporte por carretera (electricidad)</t>
  </si>
  <si>
    <t>I.4.4</t>
  </si>
  <si>
    <t>Edificios residenciales (electricidad)</t>
  </si>
  <si>
    <t>I.5</t>
  </si>
  <si>
    <t>Actividades agrícolas, de silvicultura y de pesca</t>
  </si>
  <si>
    <t>Edificios/instalaciones comerciales e institucionales (electricidad)</t>
  </si>
  <si>
    <t>I.6</t>
  </si>
  <si>
    <t>Fuentes no especificadas</t>
  </si>
  <si>
    <t>Uso del producto</t>
  </si>
  <si>
    <t>I.7</t>
  </si>
  <si>
    <t>Emisiones fugitivas provenientes de la minería, el
procesamiento, el almacenamiento y el transporte de
carbón</t>
  </si>
  <si>
    <t>Ferroviario</t>
  </si>
  <si>
    <t>I.8</t>
  </si>
  <si>
    <t>Emisiones fugitivas provenientes de los sistemas de
petróleo y gas natural</t>
  </si>
  <si>
    <t>II</t>
  </si>
  <si>
    <t>II.1</t>
  </si>
  <si>
    <t>II.2</t>
  </si>
  <si>
    <t>Transporte fuera de carretera</t>
  </si>
  <si>
    <t>II.3</t>
  </si>
  <si>
    <t>Transporte marítimo</t>
  </si>
  <si>
    <t>Tratamiento y vertido de aguas residuales</t>
  </si>
  <si>
    <t>II.4</t>
  </si>
  <si>
    <t>II.5</t>
  </si>
  <si>
    <t>III</t>
  </si>
  <si>
    <t>III.1</t>
  </si>
  <si>
    <t>III.2</t>
  </si>
  <si>
    <t>Tratamiento biológico de residuos</t>
  </si>
  <si>
    <t>III.3</t>
  </si>
  <si>
    <t>Incineración y quema a cielo abierto</t>
  </si>
  <si>
    <t>Actividades agrícolas, de silvicultura y de pesca (electricidad)</t>
  </si>
  <si>
    <t>III.4</t>
  </si>
  <si>
    <t>IV</t>
  </si>
  <si>
    <t>IV.1</t>
  </si>
  <si>
    <t>IV.2</t>
  </si>
  <si>
    <t>V</t>
  </si>
  <si>
    <t>V.1</t>
  </si>
  <si>
    <t>V.2</t>
  </si>
  <si>
    <t>Otras industrias de la energía (electricidad)</t>
  </si>
  <si>
    <t>Ferroviario (electricidad)</t>
  </si>
  <si>
    <t>Transporte marítimo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</si>
  <si>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</si>
  <si>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</si>
  <si>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</si>
  <si>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</si>
  <si>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</si>
  <si>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</si>
  <si>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</si>
  <si>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</si>
  <si>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</si>
  <si>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Atacama</t>
  </si>
  <si>
    <t>Total alcance 1 sin Suelos</t>
  </si>
  <si>
    <t>Total nacional</t>
  </si>
  <si>
    <t>participación nacional</t>
  </si>
  <si>
    <t>1990-2018</t>
  </si>
  <si>
    <t>2016-2018</t>
  </si>
  <si>
    <t>UTCUTS Nacional</t>
  </si>
  <si>
    <t>absoluto sumando regiones</t>
  </si>
  <si>
    <t>participación</t>
  </si>
  <si>
    <t>acumulado</t>
  </si>
  <si>
    <t>total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</si>
  <si>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</si>
  <si>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</si>
  <si>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</si>
  <si>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</si>
  <si>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</si>
  <si>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2020_IRGEI_04ATA</t>
  </si>
  <si>
    <t>Inventario regional de gases de efecto invernadero 4IBA, de Atacama</t>
  </si>
  <si>
    <t>total alcances 1 y 2</t>
  </si>
  <si>
    <t>Regional</t>
  </si>
  <si>
    <t>CO₂ neto</t>
  </si>
  <si>
    <t xml:space="preserve">CO₂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</si>
</sst>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8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2" fontId="3" fillId="0" borderId="10" xfId="0" applyNumberFormat="1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43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0" fontId="6" fillId="2" borderId="1" xfId="0" applyFont="1" applyFill="1" applyBorder="1" applyAlignment="1">
      <alignment horizontal="center" vertical="center" wrapText="1"/>
    </xf>
    <xf numFmtId="9" fontId="0" fillId="13" borderId="1" xfId="3" applyFont="1" applyFill="1" applyBorder="1"/>
    <xf numFmtId="9" fontId="0" fillId="0" borderId="1" xfId="0" applyNumberFormat="1" applyBorder="1"/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7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Generación de electricidad </c:v>
                </c:pt>
                <c:pt idx="1">
                  <c:v> Industrias manufactureras y de la construcción (electricidad) </c:v>
                </c:pt>
                <c:pt idx="2">
                  <c:v> Minería (con excepción de combustibles) y cantería </c:v>
                </c:pt>
                <c:pt idx="3">
                  <c:v> Camiones para servicio pesado y autobuses </c:v>
                </c:pt>
                <c:pt idx="4">
                  <c:v> Producción de cal </c:v>
                </c:pt>
                <c:pt idx="5">
                  <c:v> Industrias energéticas (electricidad) </c:v>
                </c:pt>
                <c:pt idx="6">
                  <c:v> Generación de electricidad suministrada a la red (electricidad) </c:v>
                </c:pt>
                <c:pt idx="7">
                  <c:v> Automóviles </c:v>
                </c:pt>
                <c:pt idx="8">
                  <c:v> Camiones para servicio ligero </c:v>
                </c:pt>
                <c:pt idx="9">
                  <c:v> Industria no especificada </c:v>
                </c:pt>
                <c:pt idx="10">
                  <c:v> Edificios residenciales (electricidad) </c:v>
                </c:pt>
                <c:pt idx="11">
                  <c:v> Disposición de residuos sólidos </c:v>
                </c:pt>
              </c:strCache>
            </c:strRef>
          </c:cat>
          <c:val>
            <c:numRef>
              <c:f>'Fuentes puntuales'!$F$3:$F$14</c:f>
              <c:numCache>
                <c:formatCode>0%</c:formatCode>
                <c:ptCount val="12"/>
                <c:pt idx="0">
                  <c:v>0.4851910492818341</c:v>
                </c:pt>
                <c:pt idx="1">
                  <c:v>0.15911685946524359</c:v>
                </c:pt>
                <c:pt idx="2">
                  <c:v>0.1268922404409594</c:v>
                </c:pt>
                <c:pt idx="3">
                  <c:v>5.3572165558881162E-2</c:v>
                </c:pt>
                <c:pt idx="4">
                  <c:v>2.2497647360930878E-2</c:v>
                </c:pt>
                <c:pt idx="5">
                  <c:v>1.9565525402390427E-2</c:v>
                </c:pt>
                <c:pt idx="6">
                  <c:v>1.9565525402390427E-2</c:v>
                </c:pt>
                <c:pt idx="7">
                  <c:v>1.525218989228856E-2</c:v>
                </c:pt>
                <c:pt idx="8">
                  <c:v>1.4358696957647049E-2</c:v>
                </c:pt>
                <c:pt idx="9">
                  <c:v>9.5573427806740531E-3</c:v>
                </c:pt>
                <c:pt idx="10">
                  <c:v>9.0931276242100564E-3</c:v>
                </c:pt>
                <c:pt idx="11">
                  <c:v>8.0310580435697821E-3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9549056"/>
        <c:axId val="129555840"/>
      </c:barChart>
      <c:catAx>
        <c:axId val="129549056"/>
        <c:scaling>
          <c:orientation val="minMax"/>
        </c:scaling>
        <c:delete val="0"/>
        <c:axPos val="l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29555840"/>
        <c:crosses val="autoZero"/>
        <c:auto val="1"/>
        <c:lblAlgn val="ctr"/>
        <c:lblOffset val="100"/>
        <c:noMultiLvlLbl val="0"/>
      </c:catAx>
      <c:valAx>
        <c:axId val="129555840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954905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Industrias energéticas</c:v>
                </c:pt>
                <c:pt idx="1">
                  <c:v>Generación de electricidad suministrada a la red</c:v>
                </c:pt>
                <c:pt idx="2">
                  <c:v>Industrias manufactureras y de la construcción (electricidad)</c:v>
                </c:pt>
                <c:pt idx="3">
                  <c:v>Industrias manufactureras y de la construcción</c:v>
                </c:pt>
                <c:pt idx="4">
                  <c:v>Transporte por carretera</c:v>
                </c:pt>
                <c:pt idx="5">
                  <c:v>Procesos industriales</c:v>
                </c:pt>
                <c:pt idx="6">
                  <c:v>Industrias energéticas (electricidad)</c:v>
                </c:pt>
                <c:pt idx="7">
                  <c:v>Generación de electricidad suministrada a la red (electricidad)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0.32674428681430578</c:v>
                </c:pt>
                <c:pt idx="1">
                  <c:v>0.32674428681430578</c:v>
                </c:pt>
                <c:pt idx="2">
                  <c:v>0.10715474830596737</c:v>
                </c:pt>
                <c:pt idx="3">
                  <c:v>9.6860662389666966E-2</c:v>
                </c:pt>
                <c:pt idx="4">
                  <c:v>5.6097081962239025E-2</c:v>
                </c:pt>
                <c:pt idx="5">
                  <c:v>2.0010344490653326E-2</c:v>
                </c:pt>
                <c:pt idx="6">
                  <c:v>1.3176095587941836E-2</c:v>
                </c:pt>
                <c:pt idx="7">
                  <c:v>1.3176095587941836E-2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1282432"/>
        <c:axId val="130411136"/>
      </c:barChart>
      <c:valAx>
        <c:axId val="13041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82432"/>
        <c:crosses val="autoZero"/>
        <c:crossBetween val="between"/>
      </c:valAx>
      <c:catAx>
        <c:axId val="131282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11136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041388093164841E-2"/>
          <c:w val="0.47640154298285925"/>
          <c:h val="0.9147332490845274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2018'!$Q$5:$Q$10</c:f>
              <c:strCache>
                <c:ptCount val="6"/>
                <c:pt idx="0">
                  <c:v>Industrias energéticas</c:v>
                </c:pt>
                <c:pt idx="1">
                  <c:v>Generación de electricidad suministrada a la red</c:v>
                </c:pt>
                <c:pt idx="2">
                  <c:v>Industrias manufactureras y de la construcción (electricidad)</c:v>
                </c:pt>
                <c:pt idx="3">
                  <c:v>Industrias manufactureras y de la construcción</c:v>
                </c:pt>
                <c:pt idx="4">
                  <c:v>Transporte por carretera</c:v>
                </c:pt>
                <c:pt idx="5">
                  <c:v>Procesos industriales</c:v>
                </c:pt>
              </c:strCache>
            </c:strRef>
          </c:cat>
          <c:val>
            <c:numRef>
              <c:f>'GPC alcances 2018'!$T$5:$T$10</c:f>
              <c:numCache>
                <c:formatCode>0%</c:formatCode>
                <c:ptCount val="6"/>
                <c:pt idx="0">
                  <c:v>0.32674428681430578</c:v>
                </c:pt>
                <c:pt idx="1">
                  <c:v>0.32674428681430578</c:v>
                </c:pt>
                <c:pt idx="2">
                  <c:v>0.10715474830596737</c:v>
                </c:pt>
                <c:pt idx="3">
                  <c:v>9.6860662389666966E-2</c:v>
                </c:pt>
                <c:pt idx="4">
                  <c:v>5.6097081962239025E-2</c:v>
                </c:pt>
                <c:pt idx="5">
                  <c:v>2.0010344490653326E-2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6B-4D84-A367-F590F7EC1B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1026944"/>
        <c:axId val="131019904"/>
      </c:barChart>
      <c:valAx>
        <c:axId val="1310199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131026944"/>
        <c:crosses val="autoZero"/>
        <c:crossBetween val="between"/>
      </c:valAx>
      <c:catAx>
        <c:axId val="1310269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19904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254-49C0-BDAE-23867BD846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254-49C0-BDAE-23867BD846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254-49C0-BDAE-23867BD8466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254-49C0-BDAE-23867BD8466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254-49C0-BDAE-23867BD8466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254-49C0-BDAE-23867BD8466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D254-49C0-BDAE-23867BD846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5958.5135343041347</c:v>
                </c:pt>
                <c:pt idx="1">
                  <c:v>849.06670680289574</c:v>
                </c:pt>
                <c:pt idx="2" formatCode="_-* #,##0.00_-;\-* #,##0.00_-;_-* &quot;-&quot;??_-;_-@_-">
                  <c:v>86.618631403654504</c:v>
                </c:pt>
                <c:pt idx="3">
                  <c:v>363.63399035015806</c:v>
                </c:pt>
                <c:pt idx="4">
                  <c:v>14.545104580584727</c:v>
                </c:pt>
                <c:pt idx="5">
                  <c:v>1818.1673963809972</c:v>
                </c:pt>
                <c:pt idx="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D254-49C0-BDAE-23867BD8466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2405.8609657195111</c:v>
                </c:pt>
                <c:pt idx="1">
                  <c:v>1558.0016010084141</c:v>
                </c:pt>
                <c:pt idx="2">
                  <c:v>1202.5021553259055</c:v>
                </c:pt>
                <c:pt idx="3">
                  <c:v>1376.8797444022903</c:v>
                </c:pt>
                <c:pt idx="4">
                  <c:v>2000.468736521249</c:v>
                </c:pt>
                <c:pt idx="5">
                  <c:v>2328.0745991852032</c:v>
                </c:pt>
                <c:pt idx="6">
                  <c:v>3163.4239499013711</c:v>
                </c:pt>
                <c:pt idx="7">
                  <c:v>3149.0119080070731</c:v>
                </c:pt>
                <c:pt idx="8">
                  <c:v>3603.5178739421376</c:v>
                </c:pt>
                <c:pt idx="9">
                  <c:v>3607.4384647787688</c:v>
                </c:pt>
                <c:pt idx="10">
                  <c:v>2885.7455679547375</c:v>
                </c:pt>
                <c:pt idx="11">
                  <c:v>2861.6224398949807</c:v>
                </c:pt>
                <c:pt idx="12">
                  <c:v>3191.9178216062437</c:v>
                </c:pt>
                <c:pt idx="13">
                  <c:v>3361.1500912462002</c:v>
                </c:pt>
                <c:pt idx="14">
                  <c:v>3338.0477249914697</c:v>
                </c:pt>
                <c:pt idx="15">
                  <c:v>3135.0300508352047</c:v>
                </c:pt>
                <c:pt idx="16">
                  <c:v>3619.4875730820695</c:v>
                </c:pt>
                <c:pt idx="17">
                  <c:v>3893.5441199005363</c:v>
                </c:pt>
                <c:pt idx="18">
                  <c:v>3868.2326592807267</c:v>
                </c:pt>
                <c:pt idx="19">
                  <c:v>4330.1651502893928</c:v>
                </c:pt>
                <c:pt idx="20">
                  <c:v>5610.0828824916844</c:v>
                </c:pt>
                <c:pt idx="21">
                  <c:v>6236.2656105696888</c:v>
                </c:pt>
                <c:pt idx="22">
                  <c:v>5801.1620227504518</c:v>
                </c:pt>
                <c:pt idx="23">
                  <c:v>5864.1980130112961</c:v>
                </c:pt>
                <c:pt idx="24">
                  <c:v>6247.6748666705389</c:v>
                </c:pt>
                <c:pt idx="25">
                  <c:v>7984.9834179184991</c:v>
                </c:pt>
                <c:pt idx="26">
                  <c:v>6421.6685760947566</c:v>
                </c:pt>
                <c:pt idx="27">
                  <c:v>6311.8127685943091</c:v>
                </c:pt>
                <c:pt idx="28">
                  <c:v>7272.3779674414291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A8-4734-8009-991FF5786872}"/>
            </c:ext>
          </c:extLst>
        </c:ser>
        <c:ser>
          <c:idx val="1"/>
          <c:order val="1"/>
          <c:tx>
            <c:strRef>
              <c:f>'GPC alcances serie CO2eq'!$C$57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CO2eq'!$D$57:$AF$57</c:f>
              <c:numCache>
                <c:formatCode>_-* #,##0.0_-;\-* #,##0.0_-;_-* "-"??_-;_-@_-</c:formatCode>
                <c:ptCount val="29"/>
                <c:pt idx="0">
                  <c:v>212.23671829280758</c:v>
                </c:pt>
                <c:pt idx="1">
                  <c:v>136.50363484496478</c:v>
                </c:pt>
                <c:pt idx="2">
                  <c:v>80.705150889048625</c:v>
                </c:pt>
                <c:pt idx="3">
                  <c:v>85.776967745155176</c:v>
                </c:pt>
                <c:pt idx="4">
                  <c:v>135.62494210913408</c:v>
                </c:pt>
                <c:pt idx="5">
                  <c:v>177.11398837423209</c:v>
                </c:pt>
                <c:pt idx="6">
                  <c:v>315.2893825010197</c:v>
                </c:pt>
                <c:pt idx="7">
                  <c:v>441.52612187078375</c:v>
                </c:pt>
                <c:pt idx="8">
                  <c:v>553.69411289896038</c:v>
                </c:pt>
                <c:pt idx="9">
                  <c:v>742.98514858145086</c:v>
                </c:pt>
                <c:pt idx="10">
                  <c:v>522.73227006234265</c:v>
                </c:pt>
                <c:pt idx="11">
                  <c:v>404.32249362006104</c:v>
                </c:pt>
                <c:pt idx="12">
                  <c:v>425.3988623683174</c:v>
                </c:pt>
                <c:pt idx="13">
                  <c:v>558.67484133265202</c:v>
                </c:pt>
                <c:pt idx="14">
                  <c:v>711.23813871869311</c:v>
                </c:pt>
                <c:pt idx="15">
                  <c:v>524.18507470205031</c:v>
                </c:pt>
                <c:pt idx="16">
                  <c:v>583.81617578819316</c:v>
                </c:pt>
                <c:pt idx="17">
                  <c:v>998.65140999052471</c:v>
                </c:pt>
                <c:pt idx="18">
                  <c:v>970.02559892341856</c:v>
                </c:pt>
                <c:pt idx="19">
                  <c:v>888.72280501763805</c:v>
                </c:pt>
                <c:pt idx="20">
                  <c:v>1131.1611314632121</c:v>
                </c:pt>
                <c:pt idx="21">
                  <c:v>1271.4276809487978</c:v>
                </c:pt>
                <c:pt idx="22">
                  <c:v>1443.5099642610496</c:v>
                </c:pt>
                <c:pt idx="23">
                  <c:v>1605.1185734800226</c:v>
                </c:pt>
                <c:pt idx="24">
                  <c:v>1407.4366440486688</c:v>
                </c:pt>
                <c:pt idx="25">
                  <c:v>1124.6942409488154</c:v>
                </c:pt>
                <c:pt idx="26">
                  <c:v>1673.468161752141</c:v>
                </c:pt>
                <c:pt idx="27">
                  <c:v>1470.7449367229337</c:v>
                </c:pt>
                <c:pt idx="28">
                  <c:v>1818.1673963809972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EA8-4734-8009-991FF5786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083456"/>
        <c:axId val="131158400"/>
      </c:barChart>
      <c:catAx>
        <c:axId val="13008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58400"/>
        <c:crosses val="autoZero"/>
        <c:auto val="1"/>
        <c:lblAlgn val="ctr"/>
        <c:lblOffset val="100"/>
        <c:noMultiLvlLbl val="0"/>
      </c:catAx>
      <c:valAx>
        <c:axId val="13115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8345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Atacama</a:t>
            </a:r>
          </a:p>
        </c:rich>
      </c:tx>
      <c:layout>
        <c:manualLayout>
          <c:xMode val="edge"/>
          <c:yMode val="edge"/>
          <c:x val="0.11240331766231206"/>
          <c:y val="5.530701412826513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248838604579455"/>
          <c:y val="0.14314756597903919"/>
          <c:w val="0.62944764293847433"/>
          <c:h val="0.638638981223793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2130.4755489212812</c:v>
                </c:pt>
                <c:pt idx="1">
                  <c:v>1277.7784120924966</c:v>
                </c:pt>
                <c:pt idx="2">
                  <c:v>883.18086093838656</c:v>
                </c:pt>
                <c:pt idx="3">
                  <c:v>1023.361680702948</c:v>
                </c:pt>
                <c:pt idx="4">
                  <c:v>1611.1888144465959</c:v>
                </c:pt>
                <c:pt idx="5">
                  <c:v>1898.2386566020505</c:v>
                </c:pt>
                <c:pt idx="6">
                  <c:v>2682.071267998404</c:v>
                </c:pt>
                <c:pt idx="7">
                  <c:v>2635.7970943645978</c:v>
                </c:pt>
                <c:pt idx="8">
                  <c:v>3068.9346751743906</c:v>
                </c:pt>
                <c:pt idx="9">
                  <c:v>3052.2209115364258</c:v>
                </c:pt>
                <c:pt idx="10">
                  <c:v>2312.7960850656864</c:v>
                </c:pt>
                <c:pt idx="11">
                  <c:v>2306.4870817323235</c:v>
                </c:pt>
                <c:pt idx="12">
                  <c:v>2633.8434548742393</c:v>
                </c:pt>
                <c:pt idx="13">
                  <c:v>2797.5103119178366</c:v>
                </c:pt>
                <c:pt idx="14">
                  <c:v>2758.4324893979006</c:v>
                </c:pt>
                <c:pt idx="15">
                  <c:v>2541.6643669119749</c:v>
                </c:pt>
                <c:pt idx="16">
                  <c:v>2973.8548054477492</c:v>
                </c:pt>
                <c:pt idx="17">
                  <c:v>3216.6126393555214</c:v>
                </c:pt>
                <c:pt idx="18">
                  <c:v>3141.1301079015479</c:v>
                </c:pt>
                <c:pt idx="19">
                  <c:v>3604.7775494893631</c:v>
                </c:pt>
                <c:pt idx="20">
                  <c:v>4841.1892973881077</c:v>
                </c:pt>
                <c:pt idx="21">
                  <c:v>5412.1279666582413</c:v>
                </c:pt>
                <c:pt idx="22">
                  <c:v>4888.7860122961183</c:v>
                </c:pt>
                <c:pt idx="23">
                  <c:v>4887.3704162001513</c:v>
                </c:pt>
                <c:pt idx="24">
                  <c:v>5119.3694824965742</c:v>
                </c:pt>
                <c:pt idx="25">
                  <c:v>6701.5949032616254</c:v>
                </c:pt>
                <c:pt idx="26">
                  <c:v>5116.363927759362</c:v>
                </c:pt>
                <c:pt idx="27">
                  <c:v>5019.6871242725047</c:v>
                </c:pt>
                <c:pt idx="28">
                  <c:v>5958.5135343041356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E0C-462E-9AE3-68835AC3FA3B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214.21334902205282</c:v>
                </c:pt>
                <c:pt idx="1">
                  <c:v>218.88839273771248</c:v>
                </c:pt>
                <c:pt idx="2">
                  <c:v>237.95469113790375</c:v>
                </c:pt>
                <c:pt idx="3">
                  <c:v>267.08772452477649</c:v>
                </c:pt>
                <c:pt idx="4">
                  <c:v>299.3264165908239</c:v>
                </c:pt>
                <c:pt idx="5">
                  <c:v>331.69677499265708</c:v>
                </c:pt>
                <c:pt idx="6">
                  <c:v>362.49597482915266</c:v>
                </c:pt>
                <c:pt idx="7">
                  <c:v>385.19297975860962</c:v>
                </c:pt>
                <c:pt idx="8">
                  <c:v>402.42845922561236</c:v>
                </c:pt>
                <c:pt idx="9">
                  <c:v>415.66503762283685</c:v>
                </c:pt>
                <c:pt idx="10">
                  <c:v>428.241536128733</c:v>
                </c:pt>
                <c:pt idx="11">
                  <c:v>408.05181313771493</c:v>
                </c:pt>
                <c:pt idx="12">
                  <c:v>411.70524397965278</c:v>
                </c:pt>
                <c:pt idx="13">
                  <c:v>403.32257226739097</c:v>
                </c:pt>
                <c:pt idx="14">
                  <c:v>405.14130169295561</c:v>
                </c:pt>
                <c:pt idx="15">
                  <c:v>443.40720507726331</c:v>
                </c:pt>
                <c:pt idx="16">
                  <c:v>467.46236964413271</c:v>
                </c:pt>
                <c:pt idx="17">
                  <c:v>494.8029742531935</c:v>
                </c:pt>
                <c:pt idx="18">
                  <c:v>546.26347947979798</c:v>
                </c:pt>
                <c:pt idx="19">
                  <c:v>554.15243921039064</c:v>
                </c:pt>
                <c:pt idx="20">
                  <c:v>548.98433856910617</c:v>
                </c:pt>
                <c:pt idx="21">
                  <c:v>602.92268957262206</c:v>
                </c:pt>
                <c:pt idx="22">
                  <c:v>687.32609399009823</c:v>
                </c:pt>
                <c:pt idx="23">
                  <c:v>728.84468651955456</c:v>
                </c:pt>
                <c:pt idx="24">
                  <c:v>663.77601096793217</c:v>
                </c:pt>
                <c:pt idx="25">
                  <c:v>745.62386774015476</c:v>
                </c:pt>
                <c:pt idx="26">
                  <c:v>763.6868664816792</c:v>
                </c:pt>
                <c:pt idx="27">
                  <c:v>832.46367297641223</c:v>
                </c:pt>
                <c:pt idx="28">
                  <c:v>849.06670680289574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E0C-462E-9AE3-68835AC3FA3B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21.072789575579542</c:v>
                </c:pt>
                <c:pt idx="1">
                  <c:v>21.502749039340465</c:v>
                </c:pt>
                <c:pt idx="2">
                  <c:v>21.671585626172643</c:v>
                </c:pt>
                <c:pt idx="3">
                  <c:v>21.411051169470539</c:v>
                </c:pt>
                <c:pt idx="4">
                  <c:v>21.492075564346401</c:v>
                </c:pt>
                <c:pt idx="5">
                  <c:v>22.816676985636477</c:v>
                </c:pt>
                <c:pt idx="6">
                  <c:v>37.677085770020184</c:v>
                </c:pt>
                <c:pt idx="7">
                  <c:v>38.961349659344584</c:v>
                </c:pt>
                <c:pt idx="8">
                  <c:v>39.881012143432947</c:v>
                </c:pt>
                <c:pt idx="9">
                  <c:v>40.550893757316238</c:v>
                </c:pt>
                <c:pt idx="10">
                  <c:v>41.494428743295231</c:v>
                </c:pt>
                <c:pt idx="11">
                  <c:v>39.136956534396219</c:v>
                </c:pt>
                <c:pt idx="12">
                  <c:v>35.70527122721569</c:v>
                </c:pt>
                <c:pt idx="13">
                  <c:v>39.221467504241595</c:v>
                </c:pt>
                <c:pt idx="14">
                  <c:v>46.090775986458802</c:v>
                </c:pt>
                <c:pt idx="15">
                  <c:v>26.527619783272286</c:v>
                </c:pt>
                <c:pt idx="16">
                  <c:v>32.252158944321515</c:v>
                </c:pt>
                <c:pt idx="17">
                  <c:v>33.706998537670941</c:v>
                </c:pt>
                <c:pt idx="18">
                  <c:v>32.959007491216184</c:v>
                </c:pt>
                <c:pt idx="19">
                  <c:v>32.676598836635691</c:v>
                </c:pt>
                <c:pt idx="20">
                  <c:v>39.450325846613154</c:v>
                </c:pt>
                <c:pt idx="21">
                  <c:v>44.90847284345675</c:v>
                </c:pt>
                <c:pt idx="22">
                  <c:v>47.541615367799906</c:v>
                </c:pt>
                <c:pt idx="23">
                  <c:v>51.825925730116502</c:v>
                </c:pt>
                <c:pt idx="24">
                  <c:v>60.427768468689493</c:v>
                </c:pt>
                <c:pt idx="25">
                  <c:v>69.171063024533524</c:v>
                </c:pt>
                <c:pt idx="26">
                  <c:v>71.176940974376635</c:v>
                </c:pt>
                <c:pt idx="27">
                  <c:v>79.177269094753996</c:v>
                </c:pt>
                <c:pt idx="28">
                  <c:v>86.61863140365449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E0C-462E-9AE3-68835AC3FA3B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3.9101851004758874</c:v>
                </c:pt>
                <c:pt idx="1">
                  <c:v>3.550168708795034</c:v>
                </c:pt>
                <c:pt idx="2">
                  <c:v>24.34076868568436</c:v>
                </c:pt>
                <c:pt idx="3">
                  <c:v>29.668959614728038</c:v>
                </c:pt>
                <c:pt idx="4">
                  <c:v>34.997132854396142</c:v>
                </c:pt>
                <c:pt idx="5">
                  <c:v>42.153970037085827</c:v>
                </c:pt>
                <c:pt idx="6">
                  <c:v>47.711873836487335</c:v>
                </c:pt>
                <c:pt idx="7">
                  <c:v>54.34401468411216</c:v>
                </c:pt>
                <c:pt idx="8">
                  <c:v>58.926616707705037</c:v>
                </c:pt>
                <c:pt idx="9">
                  <c:v>65.357050388951848</c:v>
                </c:pt>
                <c:pt idx="10">
                  <c:v>72.407074321209151</c:v>
                </c:pt>
                <c:pt idx="11">
                  <c:v>77.953599345080207</c:v>
                </c:pt>
                <c:pt idx="12">
                  <c:v>80.581174192682838</c:v>
                </c:pt>
                <c:pt idx="13">
                  <c:v>93.939823417471814</c:v>
                </c:pt>
                <c:pt idx="14">
                  <c:v>99.587471048758673</c:v>
                </c:pt>
                <c:pt idx="15">
                  <c:v>99.945112171857076</c:v>
                </c:pt>
                <c:pt idx="16">
                  <c:v>123.27206044597993</c:v>
                </c:pt>
                <c:pt idx="17">
                  <c:v>125.02276629046619</c:v>
                </c:pt>
                <c:pt idx="18">
                  <c:v>124.26081477787925</c:v>
                </c:pt>
                <c:pt idx="19">
                  <c:v>115.63676681880577</c:v>
                </c:pt>
                <c:pt idx="20">
                  <c:v>157.59205716979943</c:v>
                </c:pt>
                <c:pt idx="21">
                  <c:v>158.77805403593408</c:v>
                </c:pt>
                <c:pt idx="22">
                  <c:v>164.09473444852011</c:v>
                </c:pt>
                <c:pt idx="23">
                  <c:v>183.27416627243039</c:v>
                </c:pt>
                <c:pt idx="24">
                  <c:v>390.04538528584021</c:v>
                </c:pt>
                <c:pt idx="25">
                  <c:v>453.65216132668644</c:v>
                </c:pt>
                <c:pt idx="26">
                  <c:v>455.11867284003586</c:v>
                </c:pt>
                <c:pt idx="27">
                  <c:v>366.35755157820267</c:v>
                </c:pt>
                <c:pt idx="28">
                  <c:v>363.63399035015806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E0C-462E-9AE3-68835AC3FA3B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45.158682340603264</c:v>
                </c:pt>
                <c:pt idx="1">
                  <c:v>45.794826076147224</c:v>
                </c:pt>
                <c:pt idx="2">
                  <c:v>46.840065834035926</c:v>
                </c:pt>
                <c:pt idx="3">
                  <c:v>49.685693090710835</c:v>
                </c:pt>
                <c:pt idx="4">
                  <c:v>49.650565710543759</c:v>
                </c:pt>
                <c:pt idx="5">
                  <c:v>50.65699828297339</c:v>
                </c:pt>
                <c:pt idx="6">
                  <c:v>51.539309827598295</c:v>
                </c:pt>
                <c:pt idx="7">
                  <c:v>53.248939714773925</c:v>
                </c:pt>
                <c:pt idx="8">
                  <c:v>53.121728476902049</c:v>
                </c:pt>
                <c:pt idx="9">
                  <c:v>54.449063212362503</c:v>
                </c:pt>
                <c:pt idx="10">
                  <c:v>52.720339629879504</c:v>
                </c:pt>
                <c:pt idx="11">
                  <c:v>53.173737095092946</c:v>
                </c:pt>
                <c:pt idx="12">
                  <c:v>54.481173276646722</c:v>
                </c:pt>
                <c:pt idx="13">
                  <c:v>52.959741631557314</c:v>
                </c:pt>
                <c:pt idx="14">
                  <c:v>56.114211188424036</c:v>
                </c:pt>
                <c:pt idx="15">
                  <c:v>53.478523100760235</c:v>
                </c:pt>
                <c:pt idx="16">
                  <c:v>54.529195295711247</c:v>
                </c:pt>
                <c:pt idx="17">
                  <c:v>56.38062508177682</c:v>
                </c:pt>
                <c:pt idx="18">
                  <c:v>57.43499744046327</c:v>
                </c:pt>
                <c:pt idx="19">
                  <c:v>56.749322605851084</c:v>
                </c:pt>
                <c:pt idx="20">
                  <c:v>56.722777667196873</c:v>
                </c:pt>
                <c:pt idx="21">
                  <c:v>51.39665697896838</c:v>
                </c:pt>
                <c:pt idx="22">
                  <c:v>47.169679437207762</c:v>
                </c:pt>
                <c:pt idx="23">
                  <c:v>46.846060184864932</c:v>
                </c:pt>
                <c:pt idx="24">
                  <c:v>48.066073803818824</c:v>
                </c:pt>
                <c:pt idx="25">
                  <c:v>49.14011363837237</c:v>
                </c:pt>
                <c:pt idx="26">
                  <c:v>47.94341547017784</c:v>
                </c:pt>
                <c:pt idx="27">
                  <c:v>47.757418107703494</c:v>
                </c:pt>
                <c:pt idx="28">
                  <c:v>47.575344520004869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E0C-462E-9AE3-68835AC3FA3B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-8.9695892404810724</c:v>
                </c:pt>
                <c:pt idx="1">
                  <c:v>-9.5129476460777145</c:v>
                </c:pt>
                <c:pt idx="2">
                  <c:v>-11.485816896277825</c:v>
                </c:pt>
                <c:pt idx="3">
                  <c:v>-14.335364700343757</c:v>
                </c:pt>
                <c:pt idx="4">
                  <c:v>-16.186268645456938</c:v>
                </c:pt>
                <c:pt idx="5">
                  <c:v>-17.488477715200428</c:v>
                </c:pt>
                <c:pt idx="6">
                  <c:v>-18.071562360291715</c:v>
                </c:pt>
                <c:pt idx="7">
                  <c:v>-18.532470174364896</c:v>
                </c:pt>
                <c:pt idx="8">
                  <c:v>-19.774617785904997</c:v>
                </c:pt>
                <c:pt idx="9">
                  <c:v>-20.804491739124444</c:v>
                </c:pt>
                <c:pt idx="10">
                  <c:v>-21.913895934066002</c:v>
                </c:pt>
                <c:pt idx="11">
                  <c:v>-23.180747949626944</c:v>
                </c:pt>
                <c:pt idx="12">
                  <c:v>-24.398495944193584</c:v>
                </c:pt>
                <c:pt idx="13">
                  <c:v>-25.803825492298198</c:v>
                </c:pt>
                <c:pt idx="14">
                  <c:v>-27.318524323028232</c:v>
                </c:pt>
                <c:pt idx="15">
                  <c:v>-29.992776209923267</c:v>
                </c:pt>
                <c:pt idx="16">
                  <c:v>-31.883016695825173</c:v>
                </c:pt>
                <c:pt idx="17">
                  <c:v>-32.981883618093008</c:v>
                </c:pt>
                <c:pt idx="18">
                  <c:v>-33.815747810178109</c:v>
                </c:pt>
                <c:pt idx="19">
                  <c:v>-33.827526671654752</c:v>
                </c:pt>
                <c:pt idx="20">
                  <c:v>-33.855914149139501</c:v>
                </c:pt>
                <c:pt idx="21">
                  <c:v>-33.868229519534545</c:v>
                </c:pt>
                <c:pt idx="22">
                  <c:v>-33.756112789292615</c:v>
                </c:pt>
                <c:pt idx="23">
                  <c:v>-33.963241895821518</c:v>
                </c:pt>
                <c:pt idx="24">
                  <c:v>-34.009854352315891</c:v>
                </c:pt>
                <c:pt idx="25">
                  <c:v>-34.198691072873828</c:v>
                </c:pt>
                <c:pt idx="26">
                  <c:v>-32.621247430874845</c:v>
                </c:pt>
                <c:pt idx="27">
                  <c:v>-33.6302674352685</c:v>
                </c:pt>
                <c:pt idx="28">
                  <c:v>-33.030239939420156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1E4-492D-AC60-5AF34D60C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5521536"/>
        <c:axId val="85523072"/>
      </c:barChart>
      <c:catAx>
        <c:axId val="8552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/>
          <a:lstStyle/>
          <a:p>
            <a:pPr>
              <a:defRPr/>
            </a:pPr>
            <a:endParaRPr lang="en-US"/>
          </a:p>
        </c:txPr>
        <c:crossAx val="85523072"/>
        <c:crosses val="autoZero"/>
        <c:auto val="1"/>
        <c:lblAlgn val="ctr"/>
        <c:lblOffset val="100"/>
        <c:noMultiLvlLbl val="0"/>
      </c:catAx>
      <c:valAx>
        <c:axId val="8552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8552153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2.9614422292848112E-2"/>
          <c:y val="0.91907244066087657"/>
          <c:w val="0.96106515888037958"/>
          <c:h val="6.2775638477082035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s-CL"/>
              <a:t>2018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BFB-4A6E-9272-BDE4E080DCDE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BFB-4A6E-9272-BDE4E080DCD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BFB-4A6E-9272-BDE4E080DCDE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BFB-4A6E-9272-BDE4E080DCD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BFB-4A6E-9272-BDE4E080DCD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BFB-4A6E-9272-BDE4E080DC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5958.5135343041356</c:v>
                </c:pt>
                <c:pt idx="1">
                  <c:v>849.06670680289574</c:v>
                </c:pt>
                <c:pt idx="2" formatCode="_-* #,##0.00_-;\-* #,##0.00_-;_-* &quot;-&quot;??_-;_-@_-">
                  <c:v>86.61863140365449</c:v>
                </c:pt>
                <c:pt idx="3">
                  <c:v>363.63399035015806</c:v>
                </c:pt>
                <c:pt idx="4">
                  <c:v>47.575344520004869</c:v>
                </c:pt>
                <c:pt idx="5">
                  <c:v>-33.030239939420156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BFB-4A6E-9272-BDE4E080DCD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CO2eq'!$C$92</c:f>
              <c:strCache>
                <c:ptCount val="1"/>
                <c:pt idx="0">
                  <c:v>Industrias energéticas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1578.8278487931209</c:v>
                </c:pt>
                <c:pt idx="1">
                  <c:v>851.05312565336988</c:v>
                </c:pt>
                <c:pt idx="2">
                  <c:v>397.71214710604289</c:v>
                </c:pt>
                <c:pt idx="3">
                  <c:v>451.54736732748245</c:v>
                </c:pt>
                <c:pt idx="4">
                  <c:v>883.57100098561227</c:v>
                </c:pt>
                <c:pt idx="5">
                  <c:v>1154.5210289174004</c:v>
                </c:pt>
                <c:pt idx="6">
                  <c:v>2007.762155341625</c:v>
                </c:pt>
                <c:pt idx="7">
                  <c:v>1867.6844557235925</c:v>
                </c:pt>
                <c:pt idx="8">
                  <c:v>2271.7105135898928</c:v>
                </c:pt>
                <c:pt idx="9">
                  <c:v>2432.339535152345</c:v>
                </c:pt>
                <c:pt idx="10">
                  <c:v>1701.9208822499113</c:v>
                </c:pt>
                <c:pt idx="11">
                  <c:v>1706.4601403891716</c:v>
                </c:pt>
                <c:pt idx="12">
                  <c:v>1930.7389966791864</c:v>
                </c:pt>
                <c:pt idx="13">
                  <c:v>2222.0225908438974</c:v>
                </c:pt>
                <c:pt idx="14">
                  <c:v>2206.9675509583367</c:v>
                </c:pt>
                <c:pt idx="15">
                  <c:v>1997.8380493816542</c:v>
                </c:pt>
                <c:pt idx="16">
                  <c:v>2236.5769664922891</c:v>
                </c:pt>
                <c:pt idx="17">
                  <c:v>2493.0733045340471</c:v>
                </c:pt>
                <c:pt idx="18">
                  <c:v>2467.9465558961988</c:v>
                </c:pt>
                <c:pt idx="19">
                  <c:v>2923.0694046482267</c:v>
                </c:pt>
                <c:pt idx="20">
                  <c:v>3902.7424783939919</c:v>
                </c:pt>
                <c:pt idx="21">
                  <c:v>4480.3877864639207</c:v>
                </c:pt>
                <c:pt idx="22">
                  <c:v>3959.6548598359473</c:v>
                </c:pt>
                <c:pt idx="23">
                  <c:v>3896.2606685778269</c:v>
                </c:pt>
                <c:pt idx="24">
                  <c:v>3816.1757667333372</c:v>
                </c:pt>
                <c:pt idx="25">
                  <c:v>5231.1761139307901</c:v>
                </c:pt>
                <c:pt idx="26">
                  <c:v>3695.9851217507558</c:v>
                </c:pt>
                <c:pt idx="27">
                  <c:v>3648.0475501876654</c:v>
                </c:pt>
                <c:pt idx="28">
                  <c:v>4532.5875338012593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270-40AC-9D21-80DEC754393D}"/>
            </c:ext>
          </c:extLst>
        </c:ser>
        <c:ser>
          <c:idx val="1"/>
          <c:order val="1"/>
          <c:tx>
            <c:strRef>
              <c:f>'GPC alcances serie CO2eq'!$C$93</c:f>
              <c:strCache>
                <c:ptCount val="1"/>
                <c:pt idx="0">
                  <c:v>Generación de electricidad suministrada a la 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1578.8278487931209</c:v>
                </c:pt>
                <c:pt idx="1">
                  <c:v>851.05312565336988</c:v>
                </c:pt>
                <c:pt idx="2">
                  <c:v>397.71214710604289</c:v>
                </c:pt>
                <c:pt idx="3">
                  <c:v>451.54736732748245</c:v>
                </c:pt>
                <c:pt idx="4">
                  <c:v>883.57100098561227</c:v>
                </c:pt>
                <c:pt idx="5">
                  <c:v>1154.5210289174004</c:v>
                </c:pt>
                <c:pt idx="6">
                  <c:v>2007.762155341625</c:v>
                </c:pt>
                <c:pt idx="7">
                  <c:v>1867.6844557235925</c:v>
                </c:pt>
                <c:pt idx="8">
                  <c:v>2271.7105135898928</c:v>
                </c:pt>
                <c:pt idx="9">
                  <c:v>2432.339535152345</c:v>
                </c:pt>
                <c:pt idx="10">
                  <c:v>1701.9208822499113</c:v>
                </c:pt>
                <c:pt idx="11">
                  <c:v>1706.4601403891716</c:v>
                </c:pt>
                <c:pt idx="12">
                  <c:v>1930.7389966791864</c:v>
                </c:pt>
                <c:pt idx="13">
                  <c:v>2222.0225908438974</c:v>
                </c:pt>
                <c:pt idx="14">
                  <c:v>2206.9675509583367</c:v>
                </c:pt>
                <c:pt idx="15">
                  <c:v>1997.8380493816542</c:v>
                </c:pt>
                <c:pt idx="16">
                  <c:v>2236.5769664922891</c:v>
                </c:pt>
                <c:pt idx="17">
                  <c:v>2493.0733045340471</c:v>
                </c:pt>
                <c:pt idx="18">
                  <c:v>2467.9465558961988</c:v>
                </c:pt>
                <c:pt idx="19">
                  <c:v>2923.0694046482267</c:v>
                </c:pt>
                <c:pt idx="20">
                  <c:v>3902.7424783939919</c:v>
                </c:pt>
                <c:pt idx="21">
                  <c:v>4480.3877864639207</c:v>
                </c:pt>
                <c:pt idx="22">
                  <c:v>3959.6548598359473</c:v>
                </c:pt>
                <c:pt idx="23">
                  <c:v>3896.2606685778269</c:v>
                </c:pt>
                <c:pt idx="24">
                  <c:v>3816.1757667333372</c:v>
                </c:pt>
                <c:pt idx="25">
                  <c:v>5231.1761139307901</c:v>
                </c:pt>
                <c:pt idx="26">
                  <c:v>3695.9851217507558</c:v>
                </c:pt>
                <c:pt idx="27">
                  <c:v>3648.0475501876654</c:v>
                </c:pt>
                <c:pt idx="28">
                  <c:v>4532.5875338012593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270-40AC-9D21-80DEC754393D}"/>
            </c:ext>
          </c:extLst>
        </c:ser>
        <c:ser>
          <c:idx val="2"/>
          <c:order val="2"/>
          <c:tx>
            <c:strRef>
              <c:f>'GPC alcances serie CO2eq'!$C$94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174.48289415451782</c:v>
                </c:pt>
                <c:pt idx="1">
                  <c:v>115.2569448558035</c:v>
                </c:pt>
                <c:pt idx="2">
                  <c:v>69.130375002035393</c:v>
                </c:pt>
                <c:pt idx="3">
                  <c:v>71.956956826806604</c:v>
                </c:pt>
                <c:pt idx="4">
                  <c:v>112.5333276656641</c:v>
                </c:pt>
                <c:pt idx="5">
                  <c:v>147.63668306508157</c:v>
                </c:pt>
                <c:pt idx="6">
                  <c:v>259.24949585023387</c:v>
                </c:pt>
                <c:pt idx="7">
                  <c:v>364.73507595551212</c:v>
                </c:pt>
                <c:pt idx="8">
                  <c:v>442.25310386976491</c:v>
                </c:pt>
                <c:pt idx="9">
                  <c:v>612.47292999962235</c:v>
                </c:pt>
                <c:pt idx="10">
                  <c:v>434.08294931987263</c:v>
                </c:pt>
                <c:pt idx="11">
                  <c:v>343.96480091202847</c:v>
                </c:pt>
                <c:pt idx="12">
                  <c:v>347.21429778224172</c:v>
                </c:pt>
                <c:pt idx="13">
                  <c:v>476.3770143956786</c:v>
                </c:pt>
                <c:pt idx="14">
                  <c:v>585.91607180462302</c:v>
                </c:pt>
                <c:pt idx="15">
                  <c:v>438.88673615148633</c:v>
                </c:pt>
                <c:pt idx="16">
                  <c:v>486.07561273840736</c:v>
                </c:pt>
                <c:pt idx="17">
                  <c:v>825.78662004370142</c:v>
                </c:pt>
                <c:pt idx="18">
                  <c:v>806.6491262642636</c:v>
                </c:pt>
                <c:pt idx="19">
                  <c:v>737.83412444541705</c:v>
                </c:pt>
                <c:pt idx="20">
                  <c:v>942.67039746558885</c:v>
                </c:pt>
                <c:pt idx="21">
                  <c:v>1038.6024904440494</c:v>
                </c:pt>
                <c:pt idx="22">
                  <c:v>1124.7835598946731</c:v>
                </c:pt>
                <c:pt idx="23">
                  <c:v>1264.5332079806394</c:v>
                </c:pt>
                <c:pt idx="24">
                  <c:v>1112.1071217340445</c:v>
                </c:pt>
                <c:pt idx="25">
                  <c:v>904.42777056405748</c:v>
                </c:pt>
                <c:pt idx="26">
                  <c:v>1330.6484847586817</c:v>
                </c:pt>
                <c:pt idx="27">
                  <c:v>1191.6653735240491</c:v>
                </c:pt>
                <c:pt idx="28">
                  <c:v>1486.4476471634957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270-40AC-9D21-80DEC754393D}"/>
            </c:ext>
          </c:extLst>
        </c:ser>
        <c:ser>
          <c:idx val="3"/>
          <c:order val="3"/>
          <c:tx>
            <c:strRef>
              <c:f>'GPC alcances serie CO2eq'!$C$95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495.27033440530789</c:v>
                </c:pt>
                <c:pt idx="1">
                  <c:v>364.05131627755753</c:v>
                </c:pt>
                <c:pt idx="2">
                  <c:v>418.41518746572149</c:v>
                </c:pt>
                <c:pt idx="3">
                  <c:v>495.95582306420556</c:v>
                </c:pt>
                <c:pt idx="4">
                  <c:v>640.90577398409982</c:v>
                </c:pt>
                <c:pt idx="5">
                  <c:v>674.58059751198584</c:v>
                </c:pt>
                <c:pt idx="6">
                  <c:v>608.46640223853763</c:v>
                </c:pt>
                <c:pt idx="7">
                  <c:v>699.01925856683397</c:v>
                </c:pt>
                <c:pt idx="8">
                  <c:v>746.66944222390043</c:v>
                </c:pt>
                <c:pt idx="9">
                  <c:v>567.89241226320951</c:v>
                </c:pt>
                <c:pt idx="10">
                  <c:v>557.28483889453082</c:v>
                </c:pt>
                <c:pt idx="11">
                  <c:v>548.44998681425227</c:v>
                </c:pt>
                <c:pt idx="12">
                  <c:v>650.60073759295062</c:v>
                </c:pt>
                <c:pt idx="13">
                  <c:v>521.91195549016936</c:v>
                </c:pt>
                <c:pt idx="14">
                  <c:v>489.24266316473535</c:v>
                </c:pt>
                <c:pt idx="15">
                  <c:v>489.19589955878718</c:v>
                </c:pt>
                <c:pt idx="16">
                  <c:v>686.72629363266071</c:v>
                </c:pt>
                <c:pt idx="17">
                  <c:v>669.99937045668753</c:v>
                </c:pt>
                <c:pt idx="18">
                  <c:v>613.02497775157781</c:v>
                </c:pt>
                <c:pt idx="19">
                  <c:v>619.91821138128853</c:v>
                </c:pt>
                <c:pt idx="20">
                  <c:v>860.88862821379678</c:v>
                </c:pt>
                <c:pt idx="21">
                  <c:v>850.80216649912961</c:v>
                </c:pt>
                <c:pt idx="22">
                  <c:v>856.78613700096048</c:v>
                </c:pt>
                <c:pt idx="23">
                  <c:v>925.81765221803153</c:v>
                </c:pt>
                <c:pt idx="24">
                  <c:v>1246.3770370013758</c:v>
                </c:pt>
                <c:pt idx="25">
                  <c:v>1391.6167439753101</c:v>
                </c:pt>
                <c:pt idx="26">
                  <c:v>1350.1277440759468</c:v>
                </c:pt>
                <c:pt idx="27">
                  <c:v>1285.6418823968468</c:v>
                </c:pt>
                <c:pt idx="28">
                  <c:v>1343.6483775847771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270-40AC-9D21-80DEC754393D}"/>
            </c:ext>
          </c:extLst>
        </c:ser>
        <c:ser>
          <c:idx val="4"/>
          <c:order val="4"/>
          <c:tx>
            <c:strRef>
              <c:f>'GPC alcances serie CO2eq'!$C$96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194.61511052108656</c:v>
                </c:pt>
                <c:pt idx="1">
                  <c:v>203.04357453379836</c:v>
                </c:pt>
                <c:pt idx="2">
                  <c:v>219.27508440542496</c:v>
                </c:pt>
                <c:pt idx="3">
                  <c:v>244.12070606284806</c:v>
                </c:pt>
                <c:pt idx="4">
                  <c:v>274.55470898205579</c:v>
                </c:pt>
                <c:pt idx="5">
                  <c:v>301.14252114415444</c:v>
                </c:pt>
                <c:pt idx="6">
                  <c:v>326.49008952008825</c:v>
                </c:pt>
                <c:pt idx="7">
                  <c:v>342.92933597657532</c:v>
                </c:pt>
                <c:pt idx="8">
                  <c:v>362.40046973403861</c:v>
                </c:pt>
                <c:pt idx="9">
                  <c:v>377.31812511108848</c:v>
                </c:pt>
                <c:pt idx="10">
                  <c:v>391.21511310830221</c:v>
                </c:pt>
                <c:pt idx="11">
                  <c:v>370.79300360036609</c:v>
                </c:pt>
                <c:pt idx="12">
                  <c:v>375.65585976359506</c:v>
                </c:pt>
                <c:pt idx="13">
                  <c:v>373.9656361826618</c:v>
                </c:pt>
                <c:pt idx="14">
                  <c:v>373.03574182244574</c:v>
                </c:pt>
                <c:pt idx="15">
                  <c:v>406.84853422821504</c:v>
                </c:pt>
                <c:pt idx="16">
                  <c:v>431.53339161465163</c:v>
                </c:pt>
                <c:pt idx="17">
                  <c:v>456.76196775640216</c:v>
                </c:pt>
                <c:pt idx="18">
                  <c:v>498.16757548685575</c:v>
                </c:pt>
                <c:pt idx="19">
                  <c:v>510.94204715648533</c:v>
                </c:pt>
                <c:pt idx="20">
                  <c:v>509.12916385373421</c:v>
                </c:pt>
                <c:pt idx="21">
                  <c:v>560.98856198461169</c:v>
                </c:pt>
                <c:pt idx="22">
                  <c:v>637.60251458645268</c:v>
                </c:pt>
                <c:pt idx="23">
                  <c:v>677.46346839431737</c:v>
                </c:pt>
                <c:pt idx="24">
                  <c:v>616.93650953956774</c:v>
                </c:pt>
                <c:pt idx="25">
                  <c:v>680.08114816069497</c:v>
                </c:pt>
                <c:pt idx="26">
                  <c:v>715.49777120460533</c:v>
                </c:pt>
                <c:pt idx="27">
                  <c:v>769.63646048225291</c:v>
                </c:pt>
                <c:pt idx="28">
                  <c:v>778.17713926601891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270-40AC-9D21-80DEC754393D}"/>
            </c:ext>
          </c:extLst>
        </c:ser>
        <c:ser>
          <c:idx val="5"/>
          <c:order val="5"/>
          <c:tx>
            <c:strRef>
              <c:f>'GPC alcances serie CO2eq'!$C$97</c:f>
              <c:strCache>
                <c:ptCount val="1"/>
                <c:pt idx="0">
                  <c:v>Procesos industriales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20.605482492042462</c:v>
                </c:pt>
                <c:pt idx="3">
                  <c:v>25.678694242971233</c:v>
                </c:pt>
                <c:pt idx="4">
                  <c:v>30.751905993899999</c:v>
                </c:pt>
                <c:pt idx="5">
                  <c:v>35.825117744828766</c:v>
                </c:pt>
                <c:pt idx="6">
                  <c:v>40.898329495756158</c:v>
                </c:pt>
                <c:pt idx="7">
                  <c:v>45.971541246684929</c:v>
                </c:pt>
                <c:pt idx="8">
                  <c:v>51.044752997613699</c:v>
                </c:pt>
                <c:pt idx="9">
                  <c:v>56.117964748542462</c:v>
                </c:pt>
                <c:pt idx="10">
                  <c:v>61.191176499471233</c:v>
                </c:pt>
                <c:pt idx="11">
                  <c:v>66.264388250400003</c:v>
                </c:pt>
                <c:pt idx="12">
                  <c:v>68.1842610705</c:v>
                </c:pt>
                <c:pt idx="13">
                  <c:v>77.988008249850012</c:v>
                </c:pt>
                <c:pt idx="14">
                  <c:v>82.9839570834</c:v>
                </c:pt>
                <c:pt idx="15">
                  <c:v>80.802887115600001</c:v>
                </c:pt>
                <c:pt idx="16">
                  <c:v>101.5068192186</c:v>
                </c:pt>
                <c:pt idx="17">
                  <c:v>99.248275520549996</c:v>
                </c:pt>
                <c:pt idx="18">
                  <c:v>95.186438520300015</c:v>
                </c:pt>
                <c:pt idx="19">
                  <c:v>80.970377941950005</c:v>
                </c:pt>
                <c:pt idx="20">
                  <c:v>116.58025574505001</c:v>
                </c:pt>
                <c:pt idx="21">
                  <c:v>116.01137721149999</c:v>
                </c:pt>
                <c:pt idx="22">
                  <c:v>111.16447307804999</c:v>
                </c:pt>
                <c:pt idx="23">
                  <c:v>125.76347523735001</c:v>
                </c:pt>
                <c:pt idx="24">
                  <c:v>323.02267554693697</c:v>
                </c:pt>
                <c:pt idx="25">
                  <c:v>384.72264219035367</c:v>
                </c:pt>
                <c:pt idx="26">
                  <c:v>385.0535079229025</c:v>
                </c:pt>
                <c:pt idx="27">
                  <c:v>286.82231119722337</c:v>
                </c:pt>
                <c:pt idx="28">
                  <c:v>277.58293456237084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270-40AC-9D21-80DEC754393D}"/>
            </c:ext>
          </c:extLst>
        </c:ser>
        <c:ser>
          <c:idx val="6"/>
          <c:order val="6"/>
          <c:tx>
            <c:strRef>
              <c:f>'GPC alcances serie CO2eq'!$C$98</c:f>
              <c:strCache>
                <c:ptCount val="1"/>
                <c:pt idx="0">
                  <c:v>Industrias energéticas (electricidad)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21.687335458735969</c:v>
                </c:pt>
                <c:pt idx="1">
                  <c:v>9.9753420785952045</c:v>
                </c:pt>
                <c:pt idx="2">
                  <c:v>4.618501228709281</c:v>
                </c:pt>
                <c:pt idx="3">
                  <c:v>5.9980642003700462</c:v>
                </c:pt>
                <c:pt idx="4">
                  <c:v>10.343547535884605</c:v>
                </c:pt>
                <c:pt idx="5">
                  <c:v>13.553396815902165</c:v>
                </c:pt>
                <c:pt idx="6">
                  <c:v>28.812776404811494</c:v>
                </c:pt>
                <c:pt idx="7">
                  <c:v>40.651839292725569</c:v>
                </c:pt>
                <c:pt idx="8">
                  <c:v>66.279947808981888</c:v>
                </c:pt>
                <c:pt idx="9">
                  <c:v>72.908416578080846</c:v>
                </c:pt>
                <c:pt idx="10">
                  <c:v>47.906812013698548</c:v>
                </c:pt>
                <c:pt idx="11">
                  <c:v>25.779970751643035</c:v>
                </c:pt>
                <c:pt idx="12">
                  <c:v>42.566426657947915</c:v>
                </c:pt>
                <c:pt idx="13">
                  <c:v>37.523244340621289</c:v>
                </c:pt>
                <c:pt idx="14">
                  <c:v>65.862527269885106</c:v>
                </c:pt>
                <c:pt idx="15">
                  <c:v>38.233292959037833</c:v>
                </c:pt>
                <c:pt idx="16">
                  <c:v>45.52358095546613</c:v>
                </c:pt>
                <c:pt idx="17">
                  <c:v>86.625330831758262</c:v>
                </c:pt>
                <c:pt idx="18">
                  <c:v>83.257116085588706</c:v>
                </c:pt>
                <c:pt idx="19">
                  <c:v>76.409887607405409</c:v>
                </c:pt>
                <c:pt idx="20">
                  <c:v>91.488644215319539</c:v>
                </c:pt>
                <c:pt idx="21">
                  <c:v>125.00547776970105</c:v>
                </c:pt>
                <c:pt idx="22">
                  <c:v>204.49487720558793</c:v>
                </c:pt>
                <c:pt idx="23">
                  <c:v>200.0331950105589</c:v>
                </c:pt>
                <c:pt idx="24">
                  <c:v>171.56100927617948</c:v>
                </c:pt>
                <c:pt idx="25">
                  <c:v>109.36019040453336</c:v>
                </c:pt>
                <c:pt idx="26">
                  <c:v>205.18843765000003</c:v>
                </c:pt>
                <c:pt idx="27">
                  <c:v>136.38331666666662</c:v>
                </c:pt>
                <c:pt idx="28">
                  <c:v>182.77842648254116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270-40AC-9D21-80DEC754393D}"/>
            </c:ext>
          </c:extLst>
        </c:ser>
        <c:ser>
          <c:idx val="7"/>
          <c:order val="7"/>
          <c:tx>
            <c:strRef>
              <c:f>'GPC alcances serie CO2eq'!$C$99</c:f>
              <c:strCache>
                <c:ptCount val="1"/>
                <c:pt idx="0">
                  <c:v>Generación de electricidad suministrada a la red (electricidad)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CO2eq'!$D$99:$AF$99</c:f>
              <c:numCache>
                <c:formatCode>_-* #,##0.0_-;\-* #,##0.0_-;_-* "-"??_-;_-@_-</c:formatCode>
                <c:ptCount val="29"/>
                <c:pt idx="0">
                  <c:v>21.687335458735969</c:v>
                </c:pt>
                <c:pt idx="1">
                  <c:v>9.9753420785952045</c:v>
                </c:pt>
                <c:pt idx="2">
                  <c:v>4.618501228709281</c:v>
                </c:pt>
                <c:pt idx="3">
                  <c:v>5.9980642003700462</c:v>
                </c:pt>
                <c:pt idx="4">
                  <c:v>10.343547535884605</c:v>
                </c:pt>
                <c:pt idx="5">
                  <c:v>13.553396815902165</c:v>
                </c:pt>
                <c:pt idx="6">
                  <c:v>28.812776404811494</c:v>
                </c:pt>
                <c:pt idx="7">
                  <c:v>40.651839292725569</c:v>
                </c:pt>
                <c:pt idx="8">
                  <c:v>66.279947808981888</c:v>
                </c:pt>
                <c:pt idx="9">
                  <c:v>72.908416578080846</c:v>
                </c:pt>
                <c:pt idx="10">
                  <c:v>47.906812013698548</c:v>
                </c:pt>
                <c:pt idx="11">
                  <c:v>25.779970751643035</c:v>
                </c:pt>
                <c:pt idx="12">
                  <c:v>42.566426657947915</c:v>
                </c:pt>
                <c:pt idx="13">
                  <c:v>37.523244340621289</c:v>
                </c:pt>
                <c:pt idx="14">
                  <c:v>65.862527269885106</c:v>
                </c:pt>
                <c:pt idx="15">
                  <c:v>38.233292959037833</c:v>
                </c:pt>
                <c:pt idx="16">
                  <c:v>45.52358095546613</c:v>
                </c:pt>
                <c:pt idx="17">
                  <c:v>86.625330831758262</c:v>
                </c:pt>
                <c:pt idx="18">
                  <c:v>83.257116085588706</c:v>
                </c:pt>
                <c:pt idx="19">
                  <c:v>76.409887607405409</c:v>
                </c:pt>
                <c:pt idx="20">
                  <c:v>91.488644215319539</c:v>
                </c:pt>
                <c:pt idx="21">
                  <c:v>125.00547776970105</c:v>
                </c:pt>
                <c:pt idx="22">
                  <c:v>204.49487720558793</c:v>
                </c:pt>
                <c:pt idx="23">
                  <c:v>200.0331950105589</c:v>
                </c:pt>
                <c:pt idx="24">
                  <c:v>171.56100927617948</c:v>
                </c:pt>
                <c:pt idx="25">
                  <c:v>109.36019040453336</c:v>
                </c:pt>
                <c:pt idx="26">
                  <c:v>205.18843765000003</c:v>
                </c:pt>
                <c:pt idx="27">
                  <c:v>136.38331666666662</c:v>
                </c:pt>
                <c:pt idx="28">
                  <c:v>182.77842648254116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270-40AC-9D21-80DEC754393D}"/>
            </c:ext>
          </c:extLst>
        </c:ser>
        <c:ser>
          <c:idx val="8"/>
          <c:order val="8"/>
          <c:tx>
            <c:strRef>
              <c:f>'GPC alcances serie CO2eq'!$C$100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CO2eq'!$D$100:$AF$100</c:f>
              <c:numCache>
                <c:formatCode>_-* #,##0.0_-;\-* #,##0.0_-;_-* "-"??_-;_-@_-</c:formatCode>
                <c:ptCount val="29"/>
                <c:pt idx="0">
                  <c:v>3.9101851004758874</c:v>
                </c:pt>
                <c:pt idx="1">
                  <c:v>3.550168708795034</c:v>
                </c:pt>
                <c:pt idx="2">
                  <c:v>3.7352861936418966</c:v>
                </c:pt>
                <c:pt idx="3">
                  <c:v>3.9902653717568053</c:v>
                </c:pt>
                <c:pt idx="4">
                  <c:v>4.2452268604961461</c:v>
                </c:pt>
                <c:pt idx="5">
                  <c:v>6.3288522922570589</c:v>
                </c:pt>
                <c:pt idx="6">
                  <c:v>6.813544340731176</c:v>
                </c:pt>
                <c:pt idx="7">
                  <c:v>8.3724734374272316</c:v>
                </c:pt>
                <c:pt idx="8">
                  <c:v>7.8818637100913396</c:v>
                </c:pt>
                <c:pt idx="9">
                  <c:v>9.23908564040938</c:v>
                </c:pt>
                <c:pt idx="10">
                  <c:v>11.215897821737919</c:v>
                </c:pt>
                <c:pt idx="11">
                  <c:v>11.689211094680203</c:v>
                </c:pt>
                <c:pt idx="12">
                  <c:v>12.396913122182841</c:v>
                </c:pt>
                <c:pt idx="13">
                  <c:v>15.951815167621795</c:v>
                </c:pt>
                <c:pt idx="14">
                  <c:v>16.603513965358676</c:v>
                </c:pt>
                <c:pt idx="15">
                  <c:v>19.142225056257075</c:v>
                </c:pt>
                <c:pt idx="16">
                  <c:v>21.765241227379928</c:v>
                </c:pt>
                <c:pt idx="17">
                  <c:v>25.774490769916198</c:v>
                </c:pt>
                <c:pt idx="18">
                  <c:v>29.074376257579232</c:v>
                </c:pt>
                <c:pt idx="19">
                  <c:v>34.66638887685577</c:v>
                </c:pt>
                <c:pt idx="20">
                  <c:v>41.011801424749436</c:v>
                </c:pt>
                <c:pt idx="21">
                  <c:v>42.766676824434086</c:v>
                </c:pt>
                <c:pt idx="22">
                  <c:v>52.930261370470113</c:v>
                </c:pt>
                <c:pt idx="23">
                  <c:v>57.510691035080384</c:v>
                </c:pt>
                <c:pt idx="24">
                  <c:v>67.022709738903259</c:v>
                </c:pt>
                <c:pt idx="25">
                  <c:v>68.929519136332786</c:v>
                </c:pt>
                <c:pt idx="26">
                  <c:v>70.065164917133345</c:v>
                </c:pt>
                <c:pt idx="27">
                  <c:v>79.535240380979289</c:v>
                </c:pt>
                <c:pt idx="28">
                  <c:v>86.051055787787234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270-40AC-9D21-80DEC7543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1775872"/>
        <c:axId val="131777664"/>
      </c:barChart>
      <c:catAx>
        <c:axId val="13177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77664"/>
        <c:crosses val="autoZero"/>
        <c:auto val="1"/>
        <c:lblAlgn val="ctr"/>
        <c:lblOffset val="100"/>
        <c:noMultiLvlLbl val="0"/>
      </c:catAx>
      <c:valAx>
        <c:axId val="1317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7587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ED7-474A-9DB4-199E4BB5E5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ED7-474A-9DB4-199E4BB5E5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FED7-474A-9DB4-199E4BB5E5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FED7-474A-9DB4-199E4BB5E5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FED7-474A-9DB4-199E4BB5E5A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FED7-474A-9DB4-199E4BB5E5A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FED7-474A-9DB4-199E4BB5E5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1425.9260005028761</c:v>
                </c:pt>
                <c:pt idx="1">
                  <c:v>849.06670680289574</c:v>
                </c:pt>
                <c:pt idx="2" formatCode="_-* #,##0.00_-;\-* #,##0.00_-;_-* &quot;-&quot;??_-;_-@_-">
                  <c:v>86.618631403654504</c:v>
                </c:pt>
                <c:pt idx="3">
                  <c:v>1818.1673963809972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FED7-474A-9DB4-199E4BB5E5A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551.64770012816041</c:v>
                </c:pt>
                <c:pt idx="1">
                  <c:v>426.72528643912665</c:v>
                </c:pt>
                <c:pt idx="2">
                  <c:v>485.46871383234367</c:v>
                </c:pt>
                <c:pt idx="3">
                  <c:v>571.81431337546553</c:v>
                </c:pt>
                <c:pt idx="4">
                  <c:v>727.6178134609836</c:v>
                </c:pt>
                <c:pt idx="5">
                  <c:v>743.71762768465021</c:v>
                </c:pt>
                <c:pt idx="6">
                  <c:v>674.30911265677878</c:v>
                </c:pt>
                <c:pt idx="7">
                  <c:v>768.11263864100556</c:v>
                </c:pt>
                <c:pt idx="8">
                  <c:v>797.22416158449778</c:v>
                </c:pt>
                <c:pt idx="9">
                  <c:v>619.88137638408114</c:v>
                </c:pt>
                <c:pt idx="10">
                  <c:v>610.87520281577474</c:v>
                </c:pt>
                <c:pt idx="11">
                  <c:v>600.02694134315209</c:v>
                </c:pt>
                <c:pt idx="12">
                  <c:v>703.10445819505276</c:v>
                </c:pt>
                <c:pt idx="13">
                  <c:v>575.48772107393904</c:v>
                </c:pt>
                <c:pt idx="14">
                  <c:v>551.46493843956364</c:v>
                </c:pt>
                <c:pt idx="15">
                  <c:v>543.82631753032115</c:v>
                </c:pt>
                <c:pt idx="16">
                  <c:v>737.27783895545986</c:v>
                </c:pt>
                <c:pt idx="17">
                  <c:v>723.53933482147454</c:v>
                </c:pt>
                <c:pt idx="18">
                  <c:v>673.18355200534893</c:v>
                </c:pt>
                <c:pt idx="19">
                  <c:v>681.70814484113646</c:v>
                </c:pt>
                <c:pt idx="20">
                  <c:v>938.44681899411569</c:v>
                </c:pt>
                <c:pt idx="21">
                  <c:v>931.74018019432106</c:v>
                </c:pt>
                <c:pt idx="22">
                  <c:v>929.13115246017139</c:v>
                </c:pt>
                <c:pt idx="23">
                  <c:v>991.10974762232399</c:v>
                </c:pt>
                <c:pt idx="24">
                  <c:v>1303.1937157632374</c:v>
                </c:pt>
                <c:pt idx="25">
                  <c:v>1470.4187893308351</c:v>
                </c:pt>
                <c:pt idx="26">
                  <c:v>1420.3788060086065</c:v>
                </c:pt>
                <c:pt idx="27">
                  <c:v>1371.6395740848388</c:v>
                </c:pt>
                <c:pt idx="28">
                  <c:v>1425.9260005028764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EC8-42A5-AF85-906AF7E4FEBD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214.21334902205282</c:v>
                </c:pt>
                <c:pt idx="1">
                  <c:v>218.88839273771248</c:v>
                </c:pt>
                <c:pt idx="2">
                  <c:v>237.95469113790375</c:v>
                </c:pt>
                <c:pt idx="3">
                  <c:v>267.08772452477649</c:v>
                </c:pt>
                <c:pt idx="4">
                  <c:v>299.3264165908239</c:v>
                </c:pt>
                <c:pt idx="5">
                  <c:v>331.69677499265708</c:v>
                </c:pt>
                <c:pt idx="6">
                  <c:v>362.49597482915266</c:v>
                </c:pt>
                <c:pt idx="7">
                  <c:v>385.19297975860962</c:v>
                </c:pt>
                <c:pt idx="8">
                  <c:v>402.42845922561236</c:v>
                </c:pt>
                <c:pt idx="9">
                  <c:v>415.66503762283685</c:v>
                </c:pt>
                <c:pt idx="10">
                  <c:v>428.241536128733</c:v>
                </c:pt>
                <c:pt idx="11">
                  <c:v>408.05181313771493</c:v>
                </c:pt>
                <c:pt idx="12">
                  <c:v>411.70524397965278</c:v>
                </c:pt>
                <c:pt idx="13">
                  <c:v>403.32257226739097</c:v>
                </c:pt>
                <c:pt idx="14">
                  <c:v>405.14130169295561</c:v>
                </c:pt>
                <c:pt idx="15">
                  <c:v>443.40720507726331</c:v>
                </c:pt>
                <c:pt idx="16">
                  <c:v>467.46236964413271</c:v>
                </c:pt>
                <c:pt idx="17">
                  <c:v>494.8029742531935</c:v>
                </c:pt>
                <c:pt idx="18">
                  <c:v>546.26347947979798</c:v>
                </c:pt>
                <c:pt idx="19">
                  <c:v>554.15243921039064</c:v>
                </c:pt>
                <c:pt idx="20">
                  <c:v>548.98433856910617</c:v>
                </c:pt>
                <c:pt idx="21">
                  <c:v>602.92268957262206</c:v>
                </c:pt>
                <c:pt idx="22">
                  <c:v>687.32609399009823</c:v>
                </c:pt>
                <c:pt idx="23">
                  <c:v>728.84468651955456</c:v>
                </c:pt>
                <c:pt idx="24">
                  <c:v>663.77601096793217</c:v>
                </c:pt>
                <c:pt idx="25">
                  <c:v>745.62386774015476</c:v>
                </c:pt>
                <c:pt idx="26">
                  <c:v>763.6868664816792</c:v>
                </c:pt>
                <c:pt idx="27">
                  <c:v>832.46367297641223</c:v>
                </c:pt>
                <c:pt idx="28">
                  <c:v>849.06670680289574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EC8-42A5-AF85-906AF7E4FEBD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21.072789575579542</c:v>
                </c:pt>
                <c:pt idx="1">
                  <c:v>21.502749039340465</c:v>
                </c:pt>
                <c:pt idx="2">
                  <c:v>21.671585626172643</c:v>
                </c:pt>
                <c:pt idx="3">
                  <c:v>21.411051169470539</c:v>
                </c:pt>
                <c:pt idx="4">
                  <c:v>21.492075564346401</c:v>
                </c:pt>
                <c:pt idx="5">
                  <c:v>22.816676985636477</c:v>
                </c:pt>
                <c:pt idx="6">
                  <c:v>37.677085770020184</c:v>
                </c:pt>
                <c:pt idx="7">
                  <c:v>38.961349659344584</c:v>
                </c:pt>
                <c:pt idx="8">
                  <c:v>39.881012143432947</c:v>
                </c:pt>
                <c:pt idx="9">
                  <c:v>40.550893757316238</c:v>
                </c:pt>
                <c:pt idx="10">
                  <c:v>41.494428743295231</c:v>
                </c:pt>
                <c:pt idx="11">
                  <c:v>39.136956534396219</c:v>
                </c:pt>
                <c:pt idx="12">
                  <c:v>35.70527122721569</c:v>
                </c:pt>
                <c:pt idx="13">
                  <c:v>39.221467504241595</c:v>
                </c:pt>
                <c:pt idx="14">
                  <c:v>46.090775986458802</c:v>
                </c:pt>
                <c:pt idx="15">
                  <c:v>26.527619783272286</c:v>
                </c:pt>
                <c:pt idx="16">
                  <c:v>32.252158944321515</c:v>
                </c:pt>
                <c:pt idx="17">
                  <c:v>33.706998537670941</c:v>
                </c:pt>
                <c:pt idx="18">
                  <c:v>32.959007491216184</c:v>
                </c:pt>
                <c:pt idx="19">
                  <c:v>32.676598836635691</c:v>
                </c:pt>
                <c:pt idx="20">
                  <c:v>39.450325846613154</c:v>
                </c:pt>
                <c:pt idx="21">
                  <c:v>44.90847284345675</c:v>
                </c:pt>
                <c:pt idx="22">
                  <c:v>47.541615367799906</c:v>
                </c:pt>
                <c:pt idx="23">
                  <c:v>51.825925730116502</c:v>
                </c:pt>
                <c:pt idx="24">
                  <c:v>60.427768468689493</c:v>
                </c:pt>
                <c:pt idx="25">
                  <c:v>69.171063024533524</c:v>
                </c:pt>
                <c:pt idx="26">
                  <c:v>71.176940974376635</c:v>
                </c:pt>
                <c:pt idx="27">
                  <c:v>79.177269094753996</c:v>
                </c:pt>
                <c:pt idx="28">
                  <c:v>86.61863140365449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EC8-42A5-AF85-906AF7E4FEBD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212.2037058666009</c:v>
                </c:pt>
                <c:pt idx="1">
                  <c:v>136.48428272057916</c:v>
                </c:pt>
                <c:pt idx="2">
                  <c:v>80.693566847062286</c:v>
                </c:pt>
                <c:pt idx="3">
                  <c:v>85.764336961706533</c:v>
                </c:pt>
                <c:pt idx="4">
                  <c:v>135.60606784608561</c:v>
                </c:pt>
                <c:pt idx="5">
                  <c:v>177.09149073560835</c:v>
                </c:pt>
                <c:pt idx="6">
                  <c:v>315.25665244173854</c:v>
                </c:pt>
                <c:pt idx="7">
                  <c:v>441.47213759325967</c:v>
                </c:pt>
                <c:pt idx="8">
                  <c:v>553.6263886282361</c:v>
                </c:pt>
                <c:pt idx="9">
                  <c:v>742.91034670074282</c:v>
                </c:pt>
                <c:pt idx="10">
                  <c:v>522.67524697052318</c:v>
                </c:pt>
                <c:pt idx="11">
                  <c:v>404.27763150927302</c:v>
                </c:pt>
                <c:pt idx="12">
                  <c:v>425.35608928445504</c:v>
                </c:pt>
                <c:pt idx="13">
                  <c:v>558.6224058599463</c:v>
                </c:pt>
                <c:pt idx="14">
                  <c:v>711.16774205646948</c:v>
                </c:pt>
                <c:pt idx="15">
                  <c:v>524.12259951137764</c:v>
                </c:pt>
                <c:pt idx="16">
                  <c:v>583.72141678843548</c:v>
                </c:pt>
                <c:pt idx="17">
                  <c:v>998.43843691400684</c:v>
                </c:pt>
                <c:pt idx="18">
                  <c:v>969.81690935472591</c:v>
                </c:pt>
                <c:pt idx="19">
                  <c:v>888.53549732126658</c:v>
                </c:pt>
                <c:pt idx="20">
                  <c:v>1131.1391775952245</c:v>
                </c:pt>
                <c:pt idx="21">
                  <c:v>1271.3597463350904</c:v>
                </c:pt>
                <c:pt idx="22">
                  <c:v>1443.4441227932014</c:v>
                </c:pt>
                <c:pt idx="23">
                  <c:v>1605.0311470438676</c:v>
                </c:pt>
                <c:pt idx="24">
                  <c:v>1407.1295196702276</c:v>
                </c:pt>
                <c:pt idx="25">
                  <c:v>1123.4013266717486</c:v>
                </c:pt>
                <c:pt idx="26">
                  <c:v>1673.433679126141</c:v>
                </c:pt>
                <c:pt idx="27">
                  <c:v>1470.7449367229337</c:v>
                </c:pt>
                <c:pt idx="28">
                  <c:v>1818.1673963809972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EC8-42A5-AF85-906AF7E4FEBD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3.3012426206673343E-2</c:v>
                </c:pt>
                <c:pt idx="1">
                  <c:v>1.9352124385611347E-2</c:v>
                </c:pt>
                <c:pt idx="2">
                  <c:v>1.1584041986334181E-2</c:v>
                </c:pt>
                <c:pt idx="3">
                  <c:v>1.2630783448644755E-2</c:v>
                </c:pt>
                <c:pt idx="4">
                  <c:v>1.8874263048485121E-2</c:v>
                </c:pt>
                <c:pt idx="5">
                  <c:v>2.249763862374414E-2</c:v>
                </c:pt>
                <c:pt idx="6">
                  <c:v>3.2730059281141248E-2</c:v>
                </c:pt>
                <c:pt idx="7">
                  <c:v>5.3984277524052278E-2</c:v>
                </c:pt>
                <c:pt idx="8">
                  <c:v>6.7724270724318247E-2</c:v>
                </c:pt>
                <c:pt idx="9">
                  <c:v>7.480188070804758E-2</c:v>
                </c:pt>
                <c:pt idx="10">
                  <c:v>5.7023091819428134E-2</c:v>
                </c:pt>
                <c:pt idx="11">
                  <c:v>4.486211078800139E-2</c:v>
                </c:pt>
                <c:pt idx="12">
                  <c:v>4.2773083862358605E-2</c:v>
                </c:pt>
                <c:pt idx="13">
                  <c:v>5.2435472705721513E-2</c:v>
                </c:pt>
                <c:pt idx="14">
                  <c:v>7.039666222366904E-2</c:v>
                </c:pt>
                <c:pt idx="15">
                  <c:v>6.2475190672715342E-2</c:v>
                </c:pt>
                <c:pt idx="16">
                  <c:v>9.4758999757689602E-2</c:v>
                </c:pt>
                <c:pt idx="17">
                  <c:v>0.2129730765179218</c:v>
                </c:pt>
                <c:pt idx="18">
                  <c:v>0.20868956869270111</c:v>
                </c:pt>
                <c:pt idx="19">
                  <c:v>0.18730769637153119</c:v>
                </c:pt>
                <c:pt idx="20">
                  <c:v>2.195386798754417E-2</c:v>
                </c:pt>
                <c:pt idx="21">
                  <c:v>6.7934613707424582E-2</c:v>
                </c:pt>
                <c:pt idx="22">
                  <c:v>6.5841467848364116E-2</c:v>
                </c:pt>
                <c:pt idx="23">
                  <c:v>8.7426436154994083E-2</c:v>
                </c:pt>
                <c:pt idx="24">
                  <c:v>0.30712437844118817</c:v>
                </c:pt>
                <c:pt idx="25">
                  <c:v>1.2929142770666671</c:v>
                </c:pt>
                <c:pt idx="26">
                  <c:v>3.4482626000000009E-2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EC8-42A5-AF85-906AF7E4F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3619712"/>
        <c:axId val="133621248"/>
      </c:barChart>
      <c:catAx>
        <c:axId val="1336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21248"/>
        <c:crosses val="autoZero"/>
        <c:auto val="1"/>
        <c:lblAlgn val="ctr"/>
        <c:lblOffset val="100"/>
        <c:noMultiLvlLbl val="0"/>
      </c:catAx>
      <c:valAx>
        <c:axId val="1336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971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021-4CF6-8766-E8D0AE25D511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021-4CF6-8766-E8D0AE25D511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021-4CF6-8766-E8D0AE25D511}"/>
              </c:ext>
            </c:extLst>
          </c:dPt>
          <c:dPt>
            <c:idx val="3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B021-4CF6-8766-E8D0AE25D51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B021-4CF6-8766-E8D0AE25D51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021-4CF6-8766-E8D0AE25D5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1425.9260005028764</c:v>
                </c:pt>
                <c:pt idx="1">
                  <c:v>849.06670680289574</c:v>
                </c:pt>
                <c:pt idx="2" formatCode="_-* #,##0.00_-;\-* #,##0.00_-;_-* &quot;-&quot;??_-;_-@_-">
                  <c:v>86.61863140365449</c:v>
                </c:pt>
                <c:pt idx="3">
                  <c:v>1818.1673963809972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B021-4CF6-8766-E8D0AE25D51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786.93383872579284</c:v>
                </c:pt>
                <c:pt idx="1">
                  <c:v>667.11642821617954</c:v>
                </c:pt>
                <c:pt idx="2">
                  <c:v>745.09499059642008</c:v>
                </c:pt>
                <c:pt idx="3">
                  <c:v>860.31308906971253</c:v>
                </c:pt>
                <c:pt idx="4">
                  <c:v>1048.436305616154</c:v>
                </c:pt>
                <c:pt idx="5">
                  <c:v>1098.2310796629438</c:v>
                </c:pt>
                <c:pt idx="6">
                  <c:v>1074.4821732559515</c:v>
                </c:pt>
                <c:pt idx="7">
                  <c:v>1192.2669680589597</c:v>
                </c:pt>
                <c:pt idx="8">
                  <c:v>1239.5336329535432</c:v>
                </c:pt>
                <c:pt idx="9">
                  <c:v>1076.0973077642343</c:v>
                </c:pt>
                <c:pt idx="10">
                  <c:v>1080.6111676878029</c:v>
                </c:pt>
                <c:pt idx="11">
                  <c:v>1047.2157110152632</c:v>
                </c:pt>
                <c:pt idx="12">
                  <c:v>1150.5149734019212</c:v>
                </c:pt>
                <c:pt idx="13">
                  <c:v>1018.0317608455715</c:v>
                </c:pt>
                <c:pt idx="14">
                  <c:v>1002.697016118978</c:v>
                </c:pt>
                <c:pt idx="15">
                  <c:v>1013.7611423908568</c:v>
                </c:pt>
                <c:pt idx="16">
                  <c:v>1236.992367543914</c:v>
                </c:pt>
                <c:pt idx="17">
                  <c:v>1252.0493076123389</c:v>
                </c:pt>
                <c:pt idx="18">
                  <c:v>1252.4060389763631</c:v>
                </c:pt>
                <c:pt idx="19">
                  <c:v>1268.5371828881628</c:v>
                </c:pt>
                <c:pt idx="20">
                  <c:v>1526.881483409835</c:v>
                </c:pt>
                <c:pt idx="21">
                  <c:v>1579.5713426103998</c:v>
                </c:pt>
                <c:pt idx="22">
                  <c:v>1663.9988618180696</c:v>
                </c:pt>
                <c:pt idx="23">
                  <c:v>1771.7803598719952</c:v>
                </c:pt>
                <c:pt idx="24">
                  <c:v>2027.3974951998589</c:v>
                </c:pt>
                <c:pt idx="25">
                  <c:v>2285.2137200955231</c:v>
                </c:pt>
                <c:pt idx="26">
                  <c:v>2255.2426134646621</c:v>
                </c:pt>
                <c:pt idx="27">
                  <c:v>2283.280516156005</c:v>
                </c:pt>
                <c:pt idx="28">
                  <c:v>2361.6113387094265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133-497C-B6A9-8552BDF816AD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212.23671829280758</c:v>
                </c:pt>
                <c:pt idx="1">
                  <c:v>136.50363484496478</c:v>
                </c:pt>
                <c:pt idx="2">
                  <c:v>80.705150889048625</c:v>
                </c:pt>
                <c:pt idx="3">
                  <c:v>85.776967745155176</c:v>
                </c:pt>
                <c:pt idx="4">
                  <c:v>135.62494210913408</c:v>
                </c:pt>
                <c:pt idx="5">
                  <c:v>177.11398837423209</c:v>
                </c:pt>
                <c:pt idx="6">
                  <c:v>315.2893825010197</c:v>
                </c:pt>
                <c:pt idx="7">
                  <c:v>441.52612187078375</c:v>
                </c:pt>
                <c:pt idx="8">
                  <c:v>553.69411289896038</c:v>
                </c:pt>
                <c:pt idx="9">
                  <c:v>742.98514858145086</c:v>
                </c:pt>
                <c:pt idx="10">
                  <c:v>522.73227006234265</c:v>
                </c:pt>
                <c:pt idx="11">
                  <c:v>404.32249362006104</c:v>
                </c:pt>
                <c:pt idx="12">
                  <c:v>425.3988623683174</c:v>
                </c:pt>
                <c:pt idx="13">
                  <c:v>558.67484133265202</c:v>
                </c:pt>
                <c:pt idx="14">
                  <c:v>711.23813871869311</c:v>
                </c:pt>
                <c:pt idx="15">
                  <c:v>524.18507470205031</c:v>
                </c:pt>
                <c:pt idx="16">
                  <c:v>583.81617578819316</c:v>
                </c:pt>
                <c:pt idx="17">
                  <c:v>998.65140999052471</c:v>
                </c:pt>
                <c:pt idx="18">
                  <c:v>970.02559892341856</c:v>
                </c:pt>
                <c:pt idx="19">
                  <c:v>888.72280501763805</c:v>
                </c:pt>
                <c:pt idx="20">
                  <c:v>1131.1611314632121</c:v>
                </c:pt>
                <c:pt idx="21">
                  <c:v>1271.4276809487978</c:v>
                </c:pt>
                <c:pt idx="22">
                  <c:v>1443.5099642610496</c:v>
                </c:pt>
                <c:pt idx="23">
                  <c:v>1605.1185734800226</c:v>
                </c:pt>
                <c:pt idx="24">
                  <c:v>1407.4366440486688</c:v>
                </c:pt>
                <c:pt idx="25">
                  <c:v>1124.6942409488154</c:v>
                </c:pt>
                <c:pt idx="26">
                  <c:v>1673.468161752141</c:v>
                </c:pt>
                <c:pt idx="27">
                  <c:v>1470.7449367229337</c:v>
                </c:pt>
                <c:pt idx="28">
                  <c:v>1818.1673963809972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133-497C-B6A9-8552BDF8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942656"/>
        <c:axId val="133969024"/>
      </c:barChart>
      <c:catAx>
        <c:axId val="13394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9024"/>
        <c:crosses val="autoZero"/>
        <c:auto val="1"/>
        <c:lblAlgn val="ctr"/>
        <c:lblOffset val="100"/>
        <c:noMultiLvlLbl val="0"/>
      </c:catAx>
      <c:valAx>
        <c:axId val="13396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4265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657224</xdr:colOff>
      <xdr:row>1</xdr:row>
      <xdr:rowOff>238124</xdr:rowOff>
    </xdr:from>
    <xdr:to>
      <xdr:col>16</xdr:col>
      <xdr:colOff>333375</xdr:colOff>
      <xdr:row>16</xdr:row>
      <xdr:rowOff>133349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666750</xdr:colOff>
      <xdr:row>17</xdr:row>
      <xdr:rowOff>47626</xdr:rowOff>
    </xdr:from>
    <xdr:to>
      <xdr:col>16</xdr:col>
      <xdr:colOff>352425</xdr:colOff>
      <xdr:row>32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66</xdr:row>
      <xdr:rowOff>1586</xdr:rowOff>
    </xdr:from>
    <xdr:to>
      <xdr:col>7</xdr:col>
      <xdr:colOff>492125</xdr:colOff>
      <xdr:row>86</xdr:row>
      <xdr:rowOff>158750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742157</xdr:colOff>
      <xdr:row>66</xdr:row>
      <xdr:rowOff>83343</xdr:rowOff>
    </xdr:from>
    <xdr:to>
      <xdr:col>19</xdr:col>
      <xdr:colOff>211933</xdr:colOff>
      <xdr:row>86</xdr:row>
      <xdr:rowOff>177007</xdr:rowOff>
    </xdr:to>
    <xdr:grpSp>
      <xdr:nvGrpSpPr>
        <xdr:cNvPr id="8" name="7 Grupo">
          <a:extLst>
            <a:ext uri="{FF2B5EF4-FFF2-40B4-BE49-F238E27FC236}">
              <a16:creationId xmlns="" xmlns:a16="http://schemas.microsoft.com/office/drawing/2014/main" id="{00000000-0008-0000-0D00-000008000000}"/>
            </a:ext>
          </a:extLst>
        </xdr:cNvPr>
        <xdr:cNvGrpSpPr/>
      </xdr:nvGrpSpPr>
      <xdr:grpSpPr>
        <a:xfrm>
          <a:off x="8290720" y="12656343"/>
          <a:ext cx="8613776" cy="3903664"/>
          <a:chOff x="17795875" y="12382500"/>
          <a:chExt cx="8613776" cy="3903664"/>
        </a:xfrm>
      </xdr:grpSpPr>
      <xdr:graphicFrame macro="">
        <xdr:nvGraphicFramePr>
          <xdr:cNvPr id="5" name="Gráfico 4">
            <a:extLst>
              <a:ext uri="{FF2B5EF4-FFF2-40B4-BE49-F238E27FC236}">
                <a16:creationId xmlns="" xmlns:a16="http://schemas.microsoft.com/office/drawing/2014/main" id="{00000000-0008-0000-0D00-000005000000}"/>
              </a:ext>
            </a:extLst>
          </xdr:cNvPr>
          <xdr:cNvGraphicFramePr>
            <a:graphicFrameLocks/>
          </xdr:cNvGraphicFramePr>
        </xdr:nvGraphicFramePr>
        <xdr:xfrm>
          <a:off x="17795875" y="123825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6" name="Gráfico 5">
            <a:extLst>
              <a:ext uri="{FF2B5EF4-FFF2-40B4-BE49-F238E27FC236}">
                <a16:creationId xmlns="" xmlns:a16="http://schemas.microsoft.com/office/drawing/2014/main" id="{00000000-0008-0000-0D00-000006000000}"/>
              </a:ext>
            </a:extLst>
          </xdr:cNvPr>
          <xdr:cNvGraphicFramePr>
            <a:graphicFrameLocks/>
          </xdr:cNvGraphicFramePr>
        </xdr:nvGraphicFramePr>
        <xdr:xfrm>
          <a:off x="24177625" y="1250950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2</xdr:col>
      <xdr:colOff>0</xdr:colOff>
      <xdr:row>101</xdr:row>
      <xdr:rowOff>163286</xdr:rowOff>
    </xdr:from>
    <xdr:to>
      <xdr:col>12</xdr:col>
      <xdr:colOff>571500</xdr:colOff>
      <xdr:row>126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="" xmlns:a16="http://schemas.microsoft.com/office/drawing/2014/main" id="{3B05F892-CEF8-4955-88DC-3A72BFD4F1D2}"/>
            </a:ext>
          </a:extLst>
        </xdr:cNvPr>
        <xdr:cNvGrpSpPr/>
      </xdr:nvGrpSpPr>
      <xdr:grpSpPr>
        <a:xfrm>
          <a:off x="9184821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2" name="Gráfico 1">
            <a:extLst>
              <a:ext uri="{FF2B5EF4-FFF2-40B4-BE49-F238E27FC236}">
                <a16:creationId xmlns="" xmlns:a16="http://schemas.microsoft.com/office/drawing/2014/main" id="{00000000-0008-0000-0F00-000002000000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Gráfico 2">
            <a:extLst>
              <a:ext uri="{FF2B5EF4-FFF2-40B4-BE49-F238E27FC236}">
                <a16:creationId xmlns="" xmlns:a16="http://schemas.microsoft.com/office/drawing/2014/main" id="{00000000-0008-0000-0F00-000003000000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6591D914-C1CA-46E6-8568-DAC4274ABF9D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6591D914-C1CA-46E6-8568-DAC4274ABF9D}" id="{09C95986-DC17-471F-9995-ACD352DB7CA6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E22" sqref="E22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4.45" thickBot="1" x14ac:dyDescent="0.35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914</v>
      </c>
    </row>
    <row r="5" spans="2:14" x14ac:dyDescent="0.25">
      <c r="B5" s="47" t="s">
        <v>775</v>
      </c>
      <c r="C5" s="48" t="s">
        <v>915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916</v>
      </c>
    </row>
    <row r="10" spans="2:14" ht="15.75" thickBot="1" x14ac:dyDescent="0.3">
      <c r="B10" s="49" t="s">
        <v>779</v>
      </c>
      <c r="C10" s="78" t="s">
        <v>917</v>
      </c>
    </row>
    <row r="13" spans="2:14" ht="13.9" x14ac:dyDescent="0.3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activeCell="C26" sqref="C26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919</v>
      </c>
    </row>
    <row r="3" spans="2:3" x14ac:dyDescent="0.25">
      <c r="B3" s="62" t="s">
        <v>785</v>
      </c>
      <c r="C3" s="56" t="s">
        <v>920</v>
      </c>
    </row>
    <row r="4" spans="2:3" ht="13.5" thickBot="1" x14ac:dyDescent="0.3">
      <c r="B4" s="63" t="s">
        <v>786</v>
      </c>
      <c r="C4" s="64" t="s">
        <v>918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7" t="s">
        <v>232</v>
      </c>
      <c r="D2" s="147"/>
      <c r="E2" s="147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topLeftCell="A594" zoomScale="70" zoomScaleNormal="70" workbookViewId="0">
      <selection activeCell="C432" sqref="C432:AE43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2329.515713953424</v>
      </c>
      <c r="D4" s="28">
        <f t="shared" si="0"/>
        <v>1484.9636328529862</v>
      </c>
      <c r="E4" s="28">
        <f t="shared" si="0"/>
        <v>1132.3127962785495</v>
      </c>
      <c r="F4" s="28">
        <f t="shared" si="0"/>
        <v>1304.7883551848652</v>
      </c>
      <c r="G4" s="28">
        <f t="shared" si="0"/>
        <v>1926.3505753836155</v>
      </c>
      <c r="H4" s="28">
        <f t="shared" si="0"/>
        <v>2249.6268589863748</v>
      </c>
      <c r="I4" s="28">
        <f t="shared" si="0"/>
        <v>3064.9235686366351</v>
      </c>
      <c r="J4" s="28">
        <f t="shared" si="0"/>
        <v>3046.9555274191562</v>
      </c>
      <c r="K4" s="28">
        <f t="shared" si="0"/>
        <v>3501.5867265171601</v>
      </c>
      <c r="L4" s="28">
        <f t="shared" si="0"/>
        <v>3503.7790742406978</v>
      </c>
      <c r="M4" s="28">
        <f t="shared" si="0"/>
        <v>2786.0415866309381</v>
      </c>
      <c r="N4" s="28">
        <f t="shared" si="0"/>
        <v>2765.897957471218</v>
      </c>
      <c r="O4" s="28">
        <f t="shared" si="0"/>
        <v>3097.7204368389112</v>
      </c>
      <c r="P4" s="28">
        <f t="shared" si="0"/>
        <v>3263.6561576394442</v>
      </c>
      <c r="Q4" s="28">
        <f t="shared" si="0"/>
        <v>3231.5855089449128</v>
      </c>
      <c r="R4" s="28">
        <f t="shared" si="0"/>
        <v>3049.9739001647722</v>
      </c>
      <c r="S4" s="28">
        <f t="shared" si="0"/>
        <v>3524.3475392835348</v>
      </c>
      <c r="T4" s="28">
        <f t="shared" si="0"/>
        <v>3789.6687843236377</v>
      </c>
      <c r="U4" s="28">
        <f t="shared" si="0"/>
        <v>3761.0303389547989</v>
      </c>
      <c r="V4" s="28">
        <f t="shared" si="0"/>
        <v>4215.8997465728817</v>
      </c>
      <c r="W4" s="28">
        <f t="shared" si="0"/>
        <v>5478.4982550643163</v>
      </c>
      <c r="X4" s="28">
        <f t="shared" si="0"/>
        <v>6100.067415435723</v>
      </c>
      <c r="Y4" s="28">
        <f t="shared" si="0"/>
        <v>5654.4206971253134</v>
      </c>
      <c r="Z4" s="28">
        <f t="shared" si="0"/>
        <v>5703.9540877974732</v>
      </c>
      <c r="AA4" s="28">
        <f t="shared" si="0"/>
        <v>6067.1089649453415</v>
      </c>
      <c r="AB4" s="28">
        <f t="shared" si="0"/>
        <v>7780.8290341741085</v>
      </c>
      <c r="AC4" s="28">
        <f t="shared" si="0"/>
        <v>6224.0547700142833</v>
      </c>
      <c r="AD4" s="28">
        <f t="shared" si="0"/>
        <v>6100.396985507814</v>
      </c>
      <c r="AE4" s="28">
        <f t="shared" si="0"/>
        <v>7041.3095475632617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2326.1282163215847</v>
      </c>
      <c r="D5" s="28">
        <f t="shared" ref="D5:AE5" si="2">+D7+D67+D102</f>
        <v>1481.3563037899412</v>
      </c>
      <c r="E5" s="28">
        <f t="shared" si="2"/>
        <v>1107.2683961788653</v>
      </c>
      <c r="F5" s="28">
        <f t="shared" si="2"/>
        <v>1275.1531300178112</v>
      </c>
      <c r="G5" s="28">
        <f t="shared" si="2"/>
        <v>1891.6323618377553</v>
      </c>
      <c r="H5" s="28">
        <f t="shared" si="2"/>
        <v>2209.5776187923475</v>
      </c>
      <c r="I5" s="28">
        <f t="shared" si="2"/>
        <v>3018.9332071218105</v>
      </c>
      <c r="J5" s="28">
        <f t="shared" si="2"/>
        <v>2996.8499340416301</v>
      </c>
      <c r="K5" s="28">
        <f t="shared" si="2"/>
        <v>3446.0675208042144</v>
      </c>
      <c r="L5" s="28">
        <f t="shared" si="2"/>
        <v>3442.8610006151916</v>
      </c>
      <c r="M5" s="28">
        <f t="shared" si="2"/>
        <v>2719.5116872503986</v>
      </c>
      <c r="N5" s="28">
        <f t="shared" si="2"/>
        <v>2694.5919022180756</v>
      </c>
      <c r="O5" s="28">
        <f t="shared" si="2"/>
        <v>3024.1177585493911</v>
      </c>
      <c r="P5" s="28">
        <f t="shared" si="2"/>
        <v>3179.8610976420887</v>
      </c>
      <c r="Q5" s="28">
        <f t="shared" si="2"/>
        <v>3142.6185341545456</v>
      </c>
      <c r="R5" s="28">
        <f t="shared" si="2"/>
        <v>2963.7544981872124</v>
      </c>
      <c r="S5" s="28">
        <f t="shared" si="2"/>
        <v>3417.0808047743017</v>
      </c>
      <c r="T5" s="28">
        <f t="shared" si="2"/>
        <v>3684.6143233175276</v>
      </c>
      <c r="U5" s="28">
        <f t="shared" si="2"/>
        <v>3659.4541189847087</v>
      </c>
      <c r="V5" s="28">
        <f t="shared" si="2"/>
        <v>4129.01044237929</v>
      </c>
      <c r="W5" s="28">
        <f t="shared" si="2"/>
        <v>5355.039782818184</v>
      </c>
      <c r="X5" s="28">
        <f t="shared" si="2"/>
        <v>5976.8299110491907</v>
      </c>
      <c r="Y5" s="28">
        <f t="shared" si="2"/>
        <v>5535.5813898693277</v>
      </c>
      <c r="Z5" s="28">
        <f t="shared" si="2"/>
        <v>5570.3339545086737</v>
      </c>
      <c r="AA5" s="28">
        <f t="shared" si="2"/>
        <v>5736.473208349541</v>
      </c>
      <c r="AB5" s="28">
        <f t="shared" si="2"/>
        <v>7387.9745629789713</v>
      </c>
      <c r="AC5" s="28">
        <f t="shared" si="2"/>
        <v>5829.8014365797389</v>
      </c>
      <c r="AD5" s="28">
        <f t="shared" si="2"/>
        <v>5805.1369719696258</v>
      </c>
      <c r="AE5" s="28">
        <f t="shared" si="2"/>
        <v>6754.6102146775047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2326.1282163215847</v>
      </c>
      <c r="D7" s="21">
        <f t="shared" si="3"/>
        <v>1481.3563037899412</v>
      </c>
      <c r="E7" s="21">
        <f t="shared" si="3"/>
        <v>1107.2683961788653</v>
      </c>
      <c r="F7" s="21">
        <f t="shared" si="3"/>
        <v>1275.1531300178112</v>
      </c>
      <c r="G7" s="21">
        <f t="shared" si="3"/>
        <v>1891.6323618377553</v>
      </c>
      <c r="H7" s="21">
        <f t="shared" si="3"/>
        <v>2209.5776187923475</v>
      </c>
      <c r="I7" s="21">
        <f t="shared" si="3"/>
        <v>3018.9332071218105</v>
      </c>
      <c r="J7" s="21">
        <f t="shared" si="3"/>
        <v>2996.8499340416301</v>
      </c>
      <c r="K7" s="21">
        <f t="shared" si="3"/>
        <v>3446.0675208042144</v>
      </c>
      <c r="L7" s="21">
        <f t="shared" si="3"/>
        <v>3442.8610006151916</v>
      </c>
      <c r="M7" s="21">
        <f t="shared" si="3"/>
        <v>2719.5116872503986</v>
      </c>
      <c r="N7" s="21">
        <f t="shared" si="3"/>
        <v>2694.5919022180756</v>
      </c>
      <c r="O7" s="21">
        <f t="shared" si="3"/>
        <v>3024.1177585493911</v>
      </c>
      <c r="P7" s="21">
        <f t="shared" si="3"/>
        <v>3179.8610976420887</v>
      </c>
      <c r="Q7" s="21">
        <f t="shared" si="3"/>
        <v>3142.6185341545456</v>
      </c>
      <c r="R7" s="21">
        <f t="shared" si="3"/>
        <v>2963.7544981872124</v>
      </c>
      <c r="S7" s="21">
        <f t="shared" si="3"/>
        <v>3417.0808047743017</v>
      </c>
      <c r="T7" s="21">
        <f t="shared" si="3"/>
        <v>3684.6143233175276</v>
      </c>
      <c r="U7" s="21">
        <f t="shared" si="3"/>
        <v>3659.4541189847087</v>
      </c>
      <c r="V7" s="21">
        <f t="shared" si="3"/>
        <v>4129.01044237929</v>
      </c>
      <c r="W7" s="21">
        <f t="shared" si="3"/>
        <v>5355.039782818184</v>
      </c>
      <c r="X7" s="21">
        <f t="shared" si="3"/>
        <v>5976.8299110491907</v>
      </c>
      <c r="Y7" s="21">
        <f t="shared" si="3"/>
        <v>5535.5813898693277</v>
      </c>
      <c r="Z7" s="21">
        <f t="shared" si="3"/>
        <v>5570.3339545086737</v>
      </c>
      <c r="AA7" s="21">
        <f t="shared" si="3"/>
        <v>5736.473208349541</v>
      </c>
      <c r="AB7" s="21">
        <f t="shared" si="3"/>
        <v>7387.9745629789713</v>
      </c>
      <c r="AC7" s="21">
        <f t="shared" si="3"/>
        <v>5829.8014365797389</v>
      </c>
      <c r="AD7" s="21">
        <f t="shared" si="3"/>
        <v>5805.136940642471</v>
      </c>
      <c r="AE7" s="21">
        <f t="shared" si="3"/>
        <v>6754.6099882898216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1571.2423096740681</v>
      </c>
      <c r="D8" s="21">
        <f t="shared" si="4"/>
        <v>847.02562068202258</v>
      </c>
      <c r="E8" s="21">
        <f t="shared" si="4"/>
        <v>395.82473459120109</v>
      </c>
      <c r="F8" s="21">
        <f t="shared" si="4"/>
        <v>449.40906846571181</v>
      </c>
      <c r="G8" s="21">
        <f t="shared" si="4"/>
        <v>879.33335227310511</v>
      </c>
      <c r="H8" s="21">
        <f t="shared" si="4"/>
        <v>1149.0259146176943</v>
      </c>
      <c r="I8" s="21">
        <f t="shared" si="4"/>
        <v>1997.975576712807</v>
      </c>
      <c r="J8" s="21">
        <f t="shared" si="4"/>
        <v>1858.3527500892135</v>
      </c>
      <c r="K8" s="21">
        <f t="shared" si="4"/>
        <v>2261.5907703026987</v>
      </c>
      <c r="L8" s="21">
        <f t="shared" si="4"/>
        <v>2422.1329674454132</v>
      </c>
      <c r="M8" s="21">
        <f t="shared" si="4"/>
        <v>1695.4380642894498</v>
      </c>
      <c r="N8" s="21">
        <f t="shared" si="4"/>
        <v>1701.1090450525815</v>
      </c>
      <c r="O8" s="21">
        <f t="shared" si="4"/>
        <v>1924.4452458529945</v>
      </c>
      <c r="P8" s="21">
        <f t="shared" si="4"/>
        <v>2215.4498830256266</v>
      </c>
      <c r="Q8" s="21">
        <f t="shared" si="4"/>
        <v>2200.5381732623796</v>
      </c>
      <c r="R8" s="21">
        <f t="shared" si="4"/>
        <v>1991.5571236812782</v>
      </c>
      <c r="S8" s="21">
        <f t="shared" si="4"/>
        <v>2228.6021657463994</v>
      </c>
      <c r="T8" s="21">
        <f t="shared" si="4"/>
        <v>2483.2246988898551</v>
      </c>
      <c r="U8" s="21">
        <f t="shared" si="4"/>
        <v>2457.7885325164661</v>
      </c>
      <c r="V8" s="21">
        <f t="shared" si="4"/>
        <v>2911.4406057095362</v>
      </c>
      <c r="W8" s="21">
        <f t="shared" si="4"/>
        <v>3887.5047548289449</v>
      </c>
      <c r="X8" s="21">
        <f t="shared" si="4"/>
        <v>4463.1924801003233</v>
      </c>
      <c r="Y8" s="21">
        <f t="shared" si="4"/>
        <v>3942.0597778202991</v>
      </c>
      <c r="Z8" s="21">
        <f t="shared" si="4"/>
        <v>3874.7213755910893</v>
      </c>
      <c r="AA8" s="21">
        <f t="shared" si="4"/>
        <v>3793.9066888832049</v>
      </c>
      <c r="AB8" s="21">
        <f t="shared" si="4"/>
        <v>5198.0792302267873</v>
      </c>
      <c r="AC8" s="21">
        <f t="shared" si="4"/>
        <v>3671.9641656951426</v>
      </c>
      <c r="AD8" s="21">
        <f t="shared" si="4"/>
        <v>3628.0718213603018</v>
      </c>
      <c r="AE8" s="21">
        <f t="shared" si="4"/>
        <v>4507.4813694473651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1571.2423096740681</v>
      </c>
      <c r="D9" s="21">
        <f t="shared" ref="D9:AE9" si="6">+D10+D11+D12</f>
        <v>847.02562068202258</v>
      </c>
      <c r="E9" s="21">
        <f t="shared" si="6"/>
        <v>395.82473459120109</v>
      </c>
      <c r="F9" s="21">
        <f t="shared" si="6"/>
        <v>449.40906846571181</v>
      </c>
      <c r="G9" s="21">
        <f t="shared" si="6"/>
        <v>879.33335227310511</v>
      </c>
      <c r="H9" s="21">
        <f t="shared" si="6"/>
        <v>1149.0259146176943</v>
      </c>
      <c r="I9" s="21">
        <f t="shared" si="6"/>
        <v>1997.975576712807</v>
      </c>
      <c r="J9" s="21">
        <f t="shared" si="6"/>
        <v>1858.3527500892135</v>
      </c>
      <c r="K9" s="21">
        <f t="shared" si="6"/>
        <v>2261.5907703026987</v>
      </c>
      <c r="L9" s="21">
        <f t="shared" si="6"/>
        <v>2422.1329674454132</v>
      </c>
      <c r="M9" s="21">
        <f t="shared" si="6"/>
        <v>1695.4380642894498</v>
      </c>
      <c r="N9" s="21">
        <f t="shared" si="6"/>
        <v>1701.1090450525815</v>
      </c>
      <c r="O9" s="21">
        <f t="shared" si="6"/>
        <v>1924.4452458529945</v>
      </c>
      <c r="P9" s="21">
        <f t="shared" si="6"/>
        <v>2215.4498830256266</v>
      </c>
      <c r="Q9" s="21">
        <f t="shared" si="6"/>
        <v>2200.5381732623796</v>
      </c>
      <c r="R9" s="21">
        <f t="shared" si="6"/>
        <v>1991.5571236812782</v>
      </c>
      <c r="S9" s="21">
        <f t="shared" si="6"/>
        <v>2228.6021657463994</v>
      </c>
      <c r="T9" s="21">
        <f t="shared" si="6"/>
        <v>2483.2246988898551</v>
      </c>
      <c r="U9" s="21">
        <f t="shared" si="6"/>
        <v>2457.7885325164661</v>
      </c>
      <c r="V9" s="21">
        <f t="shared" si="6"/>
        <v>2911.4406057095362</v>
      </c>
      <c r="W9" s="21">
        <f t="shared" si="6"/>
        <v>3887.5047548289449</v>
      </c>
      <c r="X9" s="21">
        <f t="shared" si="6"/>
        <v>4463.1924801003233</v>
      </c>
      <c r="Y9" s="21">
        <f t="shared" si="6"/>
        <v>3942.0597778202991</v>
      </c>
      <c r="Z9" s="21">
        <f t="shared" si="6"/>
        <v>3874.7213755910893</v>
      </c>
      <c r="AA9" s="21">
        <f t="shared" si="6"/>
        <v>3793.9066888832049</v>
      </c>
      <c r="AB9" s="21">
        <f t="shared" si="6"/>
        <v>5198.0792302267873</v>
      </c>
      <c r="AC9" s="21">
        <f t="shared" si="6"/>
        <v>3671.9641656951426</v>
      </c>
      <c r="AD9" s="21">
        <f t="shared" si="6"/>
        <v>3628.0718213603018</v>
      </c>
      <c r="AE9" s="21">
        <f t="shared" si="6"/>
        <v>4507.4813694473651</v>
      </c>
    </row>
    <row r="10" spans="1:31" x14ac:dyDescent="0.2">
      <c r="A10" s="13" t="s">
        <v>29</v>
      </c>
      <c r="B10" s="4" t="s">
        <v>30</v>
      </c>
      <c r="C10" s="27">
        <v>1571.2423096740681</v>
      </c>
      <c r="D10" s="27">
        <v>847.02562068202258</v>
      </c>
      <c r="E10" s="27">
        <v>395.82473459120109</v>
      </c>
      <c r="F10" s="27">
        <v>449.40906846571181</v>
      </c>
      <c r="G10" s="27">
        <v>879.33335227310511</v>
      </c>
      <c r="H10" s="27">
        <v>1149.0259146176943</v>
      </c>
      <c r="I10" s="27">
        <v>1997.975576712807</v>
      </c>
      <c r="J10" s="27">
        <v>1858.3527500892135</v>
      </c>
      <c r="K10" s="27">
        <v>2261.5907703026987</v>
      </c>
      <c r="L10" s="27">
        <v>2422.1329674454132</v>
      </c>
      <c r="M10" s="27">
        <v>1695.4380642894498</v>
      </c>
      <c r="N10" s="27">
        <v>1701.1090450525815</v>
      </c>
      <c r="O10" s="27">
        <v>1924.4452458529945</v>
      </c>
      <c r="P10" s="27">
        <v>2215.4498830256266</v>
      </c>
      <c r="Q10" s="27">
        <v>2200.5381732623796</v>
      </c>
      <c r="R10" s="27">
        <v>1991.5571236812782</v>
      </c>
      <c r="S10" s="27">
        <v>2228.6021657463994</v>
      </c>
      <c r="T10" s="27">
        <v>2483.2246988898551</v>
      </c>
      <c r="U10" s="27">
        <v>2457.7885325164661</v>
      </c>
      <c r="V10" s="27">
        <v>2911.4406057095362</v>
      </c>
      <c r="W10" s="27">
        <v>3887.5047548289449</v>
      </c>
      <c r="X10" s="27">
        <v>4463.1924801003233</v>
      </c>
      <c r="Y10" s="27">
        <v>3942.0597778202991</v>
      </c>
      <c r="Z10" s="27">
        <v>3874.7213755910893</v>
      </c>
      <c r="AA10" s="27">
        <v>3793.9066888832049</v>
      </c>
      <c r="AB10" s="27">
        <v>5198.0792302267873</v>
      </c>
      <c r="AC10" s="27">
        <v>3671.9641656951426</v>
      </c>
      <c r="AD10" s="27">
        <v>3628.0718213603018</v>
      </c>
      <c r="AE10" s="27">
        <v>4507.4813694473651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0</v>
      </c>
      <c r="D14" s="21">
        <f t="shared" ref="D14:AE14" si="8">+D15+D16</f>
        <v>0</v>
      </c>
      <c r="E14" s="21">
        <f t="shared" si="8"/>
        <v>0</v>
      </c>
      <c r="F14" s="21">
        <f t="shared" si="8"/>
        <v>0</v>
      </c>
      <c r="G14" s="21">
        <f t="shared" si="8"/>
        <v>0</v>
      </c>
      <c r="H14" s="21">
        <f t="shared" si="8"/>
        <v>0</v>
      </c>
      <c r="I14" s="21">
        <f t="shared" si="8"/>
        <v>0</v>
      </c>
      <c r="J14" s="21">
        <f t="shared" si="8"/>
        <v>0</v>
      </c>
      <c r="K14" s="21">
        <f t="shared" si="8"/>
        <v>0</v>
      </c>
      <c r="L14" s="21">
        <f t="shared" si="8"/>
        <v>0</v>
      </c>
      <c r="M14" s="21">
        <f t="shared" si="8"/>
        <v>0</v>
      </c>
      <c r="N14" s="21">
        <f t="shared" si="8"/>
        <v>0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493.29982622380282</v>
      </c>
      <c r="D17" s="21">
        <f t="shared" ref="D17:AE17" si="10">+D18+D19+D20+D21+D22+D23+D24+D25+D26+D27+D28+D29+D30</f>
        <v>362.55723195015395</v>
      </c>
      <c r="E17" s="21">
        <f t="shared" si="10"/>
        <v>416.67252008147318</v>
      </c>
      <c r="F17" s="21">
        <f t="shared" si="10"/>
        <v>493.83754154082783</v>
      </c>
      <c r="G17" s="21">
        <f t="shared" si="10"/>
        <v>638.28394843791943</v>
      </c>
      <c r="H17" s="21">
        <f t="shared" si="10"/>
        <v>671.90106910239103</v>
      </c>
      <c r="I17" s="21">
        <f t="shared" si="10"/>
        <v>606.03329270259928</v>
      </c>
      <c r="J17" s="21">
        <f t="shared" si="10"/>
        <v>696.19727980680454</v>
      </c>
      <c r="K17" s="21">
        <f t="shared" si="10"/>
        <v>743.71301172418464</v>
      </c>
      <c r="L17" s="21">
        <f t="shared" si="10"/>
        <v>565.68562272038639</v>
      </c>
      <c r="M17" s="21">
        <f t="shared" si="10"/>
        <v>555.16107114163253</v>
      </c>
      <c r="N17" s="21">
        <f t="shared" si="10"/>
        <v>546.29526124733741</v>
      </c>
      <c r="O17" s="21">
        <f t="shared" si="10"/>
        <v>648.08156608843353</v>
      </c>
      <c r="P17" s="21">
        <f t="shared" si="10"/>
        <v>519.91026476834531</v>
      </c>
      <c r="Q17" s="21">
        <f t="shared" si="10"/>
        <v>487.37965865831586</v>
      </c>
      <c r="R17" s="21">
        <f t="shared" si="10"/>
        <v>487.37716449239048</v>
      </c>
      <c r="S17" s="21">
        <f t="shared" si="10"/>
        <v>684.07242059575935</v>
      </c>
      <c r="T17" s="21">
        <f t="shared" si="10"/>
        <v>667.28779237051401</v>
      </c>
      <c r="U17" s="21">
        <f t="shared" si="10"/>
        <v>610.59355877156338</v>
      </c>
      <c r="V17" s="21">
        <f t="shared" si="10"/>
        <v>617.48287901290666</v>
      </c>
      <c r="W17" s="21">
        <f t="shared" si="10"/>
        <v>857.34069602561271</v>
      </c>
      <c r="X17" s="21">
        <f t="shared" si="10"/>
        <v>847.02680365436595</v>
      </c>
      <c r="Y17" s="21">
        <f t="shared" si="10"/>
        <v>852.75299882721151</v>
      </c>
      <c r="Z17" s="21">
        <f t="shared" si="10"/>
        <v>921.45029858693522</v>
      </c>
      <c r="AA17" s="21">
        <f t="shared" si="10"/>
        <v>1241.3659609220392</v>
      </c>
      <c r="AB17" s="21">
        <f t="shared" si="10"/>
        <v>1385.9038313422138</v>
      </c>
      <c r="AC17" s="21">
        <f t="shared" si="10"/>
        <v>1344.8458697354733</v>
      </c>
      <c r="AD17" s="21">
        <f t="shared" si="10"/>
        <v>1280.8547726585064</v>
      </c>
      <c r="AE17" s="21">
        <f t="shared" si="10"/>
        <v>1338.5917765892389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99.364639963363615</v>
      </c>
      <c r="AB23" s="27">
        <v>157.43028253092817</v>
      </c>
      <c r="AC23" s="27">
        <v>136.89538990101644</v>
      </c>
      <c r="AD23" s="27">
        <v>93.253016438009823</v>
      </c>
      <c r="AE23" s="27">
        <v>68.802137677675702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477.30592032281072</v>
      </c>
      <c r="D26" s="27">
        <v>346.40619547334279</v>
      </c>
      <c r="E26" s="27">
        <v>396.83880647620828</v>
      </c>
      <c r="F26" s="27">
        <v>461.56281194407205</v>
      </c>
      <c r="G26" s="27">
        <v>603.00253804221586</v>
      </c>
      <c r="H26" s="27">
        <v>632.42778596071264</v>
      </c>
      <c r="I26" s="27">
        <v>576.34636141153374</v>
      </c>
      <c r="J26" s="27">
        <v>644.12587379923139</v>
      </c>
      <c r="K26" s="27">
        <v>698.42383727778542</v>
      </c>
      <c r="L26" s="27">
        <v>534.49521750257122</v>
      </c>
      <c r="M26" s="27">
        <v>526.8285596565737</v>
      </c>
      <c r="N26" s="27">
        <v>501.5643997776034</v>
      </c>
      <c r="O26" s="27">
        <v>609.68062006524428</v>
      </c>
      <c r="P26" s="27">
        <v>487.28765905838355</v>
      </c>
      <c r="Q26" s="27">
        <v>456.04922778473582</v>
      </c>
      <c r="R26" s="27">
        <v>462.24320212264513</v>
      </c>
      <c r="S26" s="27">
        <v>648.29633136932523</v>
      </c>
      <c r="T26" s="27">
        <v>604.16186073512279</v>
      </c>
      <c r="U26" s="27">
        <v>566.0628545432246</v>
      </c>
      <c r="V26" s="27">
        <v>575.25218855370679</v>
      </c>
      <c r="W26" s="27">
        <v>790.93286671879946</v>
      </c>
      <c r="X26" s="27">
        <v>722.32598415901089</v>
      </c>
      <c r="Y26" s="27">
        <v>644.13739811900291</v>
      </c>
      <c r="Z26" s="27">
        <v>724.84942794216659</v>
      </c>
      <c r="AA26" s="27">
        <v>984.86441555077408</v>
      </c>
      <c r="AB26" s="27">
        <v>1048.0855429924252</v>
      </c>
      <c r="AC26" s="27">
        <v>1094.7245743006581</v>
      </c>
      <c r="AD26" s="27">
        <v>1108.383529181207</v>
      </c>
      <c r="AE26" s="27">
        <v>1181.3893733976458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15.99390590099212</v>
      </c>
      <c r="D30" s="27">
        <v>16.151036476811139</v>
      </c>
      <c r="E30" s="27">
        <v>19.833713605264933</v>
      </c>
      <c r="F30" s="27">
        <v>32.27472959675579</v>
      </c>
      <c r="G30" s="27">
        <v>35.281410395703588</v>
      </c>
      <c r="H30" s="27">
        <v>39.473283141678422</v>
      </c>
      <c r="I30" s="27">
        <v>29.686931291065537</v>
      </c>
      <c r="J30" s="27">
        <v>52.071406007573181</v>
      </c>
      <c r="K30" s="27">
        <v>45.28917444639918</v>
      </c>
      <c r="L30" s="27">
        <v>31.190405217815201</v>
      </c>
      <c r="M30" s="27">
        <v>28.332511485058873</v>
      </c>
      <c r="N30" s="27">
        <v>44.730861469733966</v>
      </c>
      <c r="O30" s="27">
        <v>38.400946023189263</v>
      </c>
      <c r="P30" s="27">
        <v>32.622605709961782</v>
      </c>
      <c r="Q30" s="27">
        <v>31.330430873580028</v>
      </c>
      <c r="R30" s="27">
        <v>25.133962369745369</v>
      </c>
      <c r="S30" s="27">
        <v>35.776089226434088</v>
      </c>
      <c r="T30" s="27">
        <v>63.125931635391197</v>
      </c>
      <c r="U30" s="27">
        <v>44.530704228338806</v>
      </c>
      <c r="V30" s="27">
        <v>42.230690459199913</v>
      </c>
      <c r="W30" s="27">
        <v>66.407829306813269</v>
      </c>
      <c r="X30" s="27">
        <v>124.70081949535511</v>
      </c>
      <c r="Y30" s="27">
        <v>208.61560070820863</v>
      </c>
      <c r="Z30" s="27">
        <v>196.60087064476863</v>
      </c>
      <c r="AA30" s="27">
        <v>157.13690540790165</v>
      </c>
      <c r="AB30" s="27">
        <v>180.38800581886039</v>
      </c>
      <c r="AC30" s="27">
        <v>113.22590553379887</v>
      </c>
      <c r="AD30" s="27">
        <v>79.21822703928953</v>
      </c>
      <c r="AE30" s="27">
        <v>88.40026551391729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209.50188466926335</v>
      </c>
      <c r="D31" s="21">
        <f t="shared" si="11"/>
        <v>213.99187095118327</v>
      </c>
      <c r="E31" s="21">
        <f t="shared" si="11"/>
        <v>232.60708759640886</v>
      </c>
      <c r="F31" s="21">
        <f t="shared" si="11"/>
        <v>261.14152486063728</v>
      </c>
      <c r="G31" s="21">
        <f t="shared" si="11"/>
        <v>292.61242945575083</v>
      </c>
      <c r="H31" s="21">
        <f t="shared" si="11"/>
        <v>324.1973876503011</v>
      </c>
      <c r="I31" s="21">
        <f t="shared" si="11"/>
        <v>354.23277813885773</v>
      </c>
      <c r="J31" s="21">
        <f t="shared" si="11"/>
        <v>376.37321544390636</v>
      </c>
      <c r="K31" s="21">
        <f t="shared" si="11"/>
        <v>393.06066967683995</v>
      </c>
      <c r="L31" s="21">
        <f t="shared" si="11"/>
        <v>405.80720287574525</v>
      </c>
      <c r="M31" s="21">
        <f t="shared" si="11"/>
        <v>417.98386082920939</v>
      </c>
      <c r="N31" s="21">
        <f t="shared" si="11"/>
        <v>398.28416428976004</v>
      </c>
      <c r="O31" s="21">
        <f t="shared" si="11"/>
        <v>401.80789208792748</v>
      </c>
      <c r="P31" s="21">
        <f t="shared" si="11"/>
        <v>393.6857078306623</v>
      </c>
      <c r="Q31" s="21">
        <f t="shared" si="11"/>
        <v>395.44912718310491</v>
      </c>
      <c r="R31" s="21">
        <f t="shared" si="11"/>
        <v>432.96729105256003</v>
      </c>
      <c r="S31" s="21">
        <f t="shared" si="11"/>
        <v>456.57694152267482</v>
      </c>
      <c r="T31" s="21">
        <f t="shared" si="11"/>
        <v>483.24700012352605</v>
      </c>
      <c r="U31" s="21">
        <f t="shared" si="11"/>
        <v>533.63400627623002</v>
      </c>
      <c r="V31" s="21">
        <f t="shared" si="11"/>
        <v>540.98930408611818</v>
      </c>
      <c r="W31" s="21">
        <f t="shared" si="11"/>
        <v>535.45740129692706</v>
      </c>
      <c r="X31" s="21">
        <f t="shared" si="11"/>
        <v>588.59677393909135</v>
      </c>
      <c r="Y31" s="21">
        <f t="shared" si="11"/>
        <v>671.29507009743224</v>
      </c>
      <c r="Z31" s="21">
        <f t="shared" si="11"/>
        <v>711.70611126669371</v>
      </c>
      <c r="AA31" s="21">
        <f t="shared" si="11"/>
        <v>647.55123169198112</v>
      </c>
      <c r="AB31" s="21">
        <f t="shared" si="11"/>
        <v>728.32927060772056</v>
      </c>
      <c r="AC31" s="21">
        <f t="shared" si="11"/>
        <v>745.55152873946565</v>
      </c>
      <c r="AD31" s="21">
        <f t="shared" si="11"/>
        <v>813.14189720122363</v>
      </c>
      <c r="AE31" s="21">
        <f t="shared" si="11"/>
        <v>829.77956371829725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8.6094137753331683</v>
      </c>
      <c r="D32" s="21">
        <f t="shared" si="12"/>
        <v>3.796876781547891</v>
      </c>
      <c r="E32" s="21">
        <f t="shared" si="12"/>
        <v>4.4215869183647269</v>
      </c>
      <c r="F32" s="21">
        <f t="shared" si="12"/>
        <v>6.3800249880363404</v>
      </c>
      <c r="G32" s="21">
        <f t="shared" si="12"/>
        <v>6.295455569085985</v>
      </c>
      <c r="H32" s="21">
        <f t="shared" si="12"/>
        <v>9.9892792952979086</v>
      </c>
      <c r="I32" s="21">
        <f t="shared" si="12"/>
        <v>12.114268968645154</v>
      </c>
      <c r="J32" s="21">
        <f t="shared" si="12"/>
        <v>16.799461028945331</v>
      </c>
      <c r="K32" s="21">
        <f t="shared" si="12"/>
        <v>13.387963361331666</v>
      </c>
      <c r="L32" s="21">
        <f t="shared" si="12"/>
        <v>10.662233337004595</v>
      </c>
      <c r="M32" s="21">
        <f t="shared" si="12"/>
        <v>8.2683759522252753</v>
      </c>
      <c r="N32" s="21">
        <f t="shared" si="12"/>
        <v>10.594921207083667</v>
      </c>
      <c r="O32" s="21">
        <f t="shared" si="12"/>
        <v>8.9939389007591206</v>
      </c>
      <c r="P32" s="21">
        <f t="shared" si="12"/>
        <v>6.3785869668439652</v>
      </c>
      <c r="Q32" s="21">
        <f t="shared" si="12"/>
        <v>7.5803012637517995</v>
      </c>
      <c r="R32" s="21">
        <f t="shared" si="12"/>
        <v>9.758801053320072</v>
      </c>
      <c r="S32" s="21">
        <f t="shared" si="12"/>
        <v>10.277924872302366</v>
      </c>
      <c r="T32" s="21">
        <f t="shared" si="12"/>
        <v>12.420028129212387</v>
      </c>
      <c r="U32" s="21">
        <f t="shared" si="12"/>
        <v>18.265058829413508</v>
      </c>
      <c r="V32" s="21">
        <f t="shared" si="12"/>
        <v>12.313799756891793</v>
      </c>
      <c r="W32" s="21">
        <f t="shared" si="12"/>
        <v>10.843874450840385</v>
      </c>
      <c r="X32" s="21">
        <f t="shared" si="12"/>
        <v>13.60754668566609</v>
      </c>
      <c r="Y32" s="21">
        <f t="shared" si="12"/>
        <v>22.158612951264999</v>
      </c>
      <c r="Z32" s="21">
        <f t="shared" si="12"/>
        <v>19.730522110723086</v>
      </c>
      <c r="AA32" s="21">
        <f t="shared" si="12"/>
        <v>16.675851367678664</v>
      </c>
      <c r="AB32" s="21">
        <f t="shared" si="12"/>
        <v>20.878086969060526</v>
      </c>
      <c r="AC32" s="21">
        <f t="shared" si="12"/>
        <v>17.565321491309888</v>
      </c>
      <c r="AD32" s="21">
        <f t="shared" si="12"/>
        <v>31.774043142045976</v>
      </c>
      <c r="AE32" s="21">
        <f t="shared" si="12"/>
        <v>40.923611683088318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8.6094137753331683</v>
      </c>
      <c r="D34" s="27">
        <v>3.796876781547891</v>
      </c>
      <c r="E34" s="27">
        <v>4.4215869183647269</v>
      </c>
      <c r="F34" s="27">
        <v>6.3800249880363404</v>
      </c>
      <c r="G34" s="27">
        <v>6.295455569085985</v>
      </c>
      <c r="H34" s="27">
        <v>9.9892792952979086</v>
      </c>
      <c r="I34" s="27">
        <v>12.114268968645154</v>
      </c>
      <c r="J34" s="27">
        <v>16.799461028945331</v>
      </c>
      <c r="K34" s="27">
        <v>13.387963361331666</v>
      </c>
      <c r="L34" s="27">
        <v>10.662233337004595</v>
      </c>
      <c r="M34" s="27">
        <v>8.2683759522252753</v>
      </c>
      <c r="N34" s="27">
        <v>10.594921207083667</v>
      </c>
      <c r="O34" s="27">
        <v>8.9939389007591206</v>
      </c>
      <c r="P34" s="27">
        <v>6.3785869668439652</v>
      </c>
      <c r="Q34" s="27">
        <v>7.5803012637517995</v>
      </c>
      <c r="R34" s="27">
        <v>9.758801053320072</v>
      </c>
      <c r="S34" s="27">
        <v>10.277924872302366</v>
      </c>
      <c r="T34" s="27">
        <v>12.420028129212387</v>
      </c>
      <c r="U34" s="27">
        <v>18.265058829413508</v>
      </c>
      <c r="V34" s="27">
        <v>12.313799756891793</v>
      </c>
      <c r="W34" s="27">
        <v>10.843874450840385</v>
      </c>
      <c r="X34" s="27">
        <v>13.60754668566609</v>
      </c>
      <c r="Y34" s="27">
        <v>22.158612951264999</v>
      </c>
      <c r="Z34" s="27">
        <v>19.730522110723086</v>
      </c>
      <c r="AA34" s="27">
        <v>16.675851367678664</v>
      </c>
      <c r="AB34" s="27">
        <v>20.878086969060526</v>
      </c>
      <c r="AC34" s="27">
        <v>17.565321491309888</v>
      </c>
      <c r="AD34" s="27">
        <v>31.774043142045976</v>
      </c>
      <c r="AE34" s="27">
        <v>40.923611683088318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190.5943421432149</v>
      </c>
      <c r="D35" s="21">
        <f t="shared" si="13"/>
        <v>198.85551025571317</v>
      </c>
      <c r="E35" s="21">
        <f t="shared" si="13"/>
        <v>214.74160664531561</v>
      </c>
      <c r="F35" s="21">
        <f t="shared" si="13"/>
        <v>239.12522302368561</v>
      </c>
      <c r="G35" s="21">
        <f t="shared" si="13"/>
        <v>268.94076102830121</v>
      </c>
      <c r="H35" s="21">
        <f t="shared" si="13"/>
        <v>294.89159422475802</v>
      </c>
      <c r="I35" s="21">
        <f t="shared" si="13"/>
        <v>319.62063193231387</v>
      </c>
      <c r="J35" s="21">
        <f t="shared" si="13"/>
        <v>335.62422784910774</v>
      </c>
      <c r="K35" s="21">
        <f t="shared" si="13"/>
        <v>354.60308696979655</v>
      </c>
      <c r="L35" s="21">
        <f t="shared" si="13"/>
        <v>369.14960892988665</v>
      </c>
      <c r="M35" s="21">
        <f t="shared" si="13"/>
        <v>382.7166395380674</v>
      </c>
      <c r="N35" s="21">
        <f t="shared" si="13"/>
        <v>362.72333625611219</v>
      </c>
      <c r="O35" s="21">
        <f t="shared" si="13"/>
        <v>367.44476889607233</v>
      </c>
      <c r="P35" s="21">
        <f t="shared" si="13"/>
        <v>365.74533460490159</v>
      </c>
      <c r="Q35" s="21">
        <f t="shared" si="13"/>
        <v>364.74993575461912</v>
      </c>
      <c r="R35" s="21">
        <f t="shared" si="13"/>
        <v>397.93671365609339</v>
      </c>
      <c r="S35" s="21">
        <f t="shared" si="13"/>
        <v>422.14426031340349</v>
      </c>
      <c r="T35" s="21">
        <f t="shared" si="13"/>
        <v>446.76119715386267</v>
      </c>
      <c r="U35" s="21">
        <f t="shared" si="13"/>
        <v>487.24122834696021</v>
      </c>
      <c r="V35" s="21">
        <f t="shared" si="13"/>
        <v>499.49119985015824</v>
      </c>
      <c r="W35" s="21">
        <f t="shared" si="13"/>
        <v>497.36674358975318</v>
      </c>
      <c r="X35" s="21">
        <f t="shared" si="13"/>
        <v>548.41498049299025</v>
      </c>
      <c r="Y35" s="21">
        <f t="shared" si="13"/>
        <v>623.42909577817704</v>
      </c>
      <c r="Z35" s="21">
        <f t="shared" si="13"/>
        <v>662.26946186459179</v>
      </c>
      <c r="AA35" s="21">
        <f t="shared" si="13"/>
        <v>602.49808003440444</v>
      </c>
      <c r="AB35" s="21">
        <f t="shared" si="13"/>
        <v>664.74627629400186</v>
      </c>
      <c r="AC35" s="21">
        <f t="shared" si="13"/>
        <v>699.2390844588549</v>
      </c>
      <c r="AD35" s="21">
        <f t="shared" si="13"/>
        <v>752.38564621393914</v>
      </c>
      <c r="AE35" s="21">
        <f t="shared" si="13"/>
        <v>760.99237434716326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35.723458176489451</v>
      </c>
      <c r="D36" s="21">
        <f t="shared" si="14"/>
        <v>37.462535511475913</v>
      </c>
      <c r="E36" s="21">
        <f t="shared" si="14"/>
        <v>41.034232905320707</v>
      </c>
      <c r="F36" s="21">
        <f t="shared" si="14"/>
        <v>44.96820513869325</v>
      </c>
      <c r="G36" s="21">
        <f t="shared" si="14"/>
        <v>50.911545606422862</v>
      </c>
      <c r="H36" s="21">
        <f t="shared" si="14"/>
        <v>55.698103531621435</v>
      </c>
      <c r="I36" s="21">
        <f t="shared" si="14"/>
        <v>60.083945580913152</v>
      </c>
      <c r="J36" s="21">
        <f t="shared" si="14"/>
        <v>62.671494443892307</v>
      </c>
      <c r="K36" s="21">
        <f t="shared" si="14"/>
        <v>65.439345561204036</v>
      </c>
      <c r="L36" s="21">
        <f t="shared" si="14"/>
        <v>68.950854097340439</v>
      </c>
      <c r="M36" s="21">
        <f t="shared" si="14"/>
        <v>69.742720592321703</v>
      </c>
      <c r="N36" s="21">
        <f t="shared" si="14"/>
        <v>63.838032123891367</v>
      </c>
      <c r="O36" s="21">
        <f t="shared" si="14"/>
        <v>64.106371165229476</v>
      </c>
      <c r="P36" s="21">
        <f t="shared" si="14"/>
        <v>63.334673898510303</v>
      </c>
      <c r="Q36" s="21">
        <f t="shared" si="14"/>
        <v>62.301067351910092</v>
      </c>
      <c r="R36" s="21">
        <f t="shared" si="14"/>
        <v>64.193059879559911</v>
      </c>
      <c r="S36" s="21">
        <f t="shared" si="14"/>
        <v>62.048032613050594</v>
      </c>
      <c r="T36" s="21">
        <f t="shared" si="14"/>
        <v>64.606500581399374</v>
      </c>
      <c r="U36" s="21">
        <f t="shared" si="14"/>
        <v>66.232655927576801</v>
      </c>
      <c r="V36" s="21">
        <f t="shared" si="14"/>
        <v>75.386110255547877</v>
      </c>
      <c r="W36" s="21">
        <f t="shared" si="14"/>
        <v>85.487553607367261</v>
      </c>
      <c r="X36" s="21">
        <f t="shared" si="14"/>
        <v>87.160620166588714</v>
      </c>
      <c r="Y36" s="21">
        <f t="shared" si="14"/>
        <v>102.88341833262203</v>
      </c>
      <c r="Z36" s="21">
        <f t="shared" si="14"/>
        <v>117.26086388611013</v>
      </c>
      <c r="AA36" s="21">
        <f t="shared" si="14"/>
        <v>123.11936562195527</v>
      </c>
      <c r="AB36" s="21">
        <f t="shared" si="14"/>
        <v>121.97668111992992</v>
      </c>
      <c r="AC36" s="21">
        <f t="shared" si="14"/>
        <v>133.33061645676972</v>
      </c>
      <c r="AD36" s="21">
        <f t="shared" si="14"/>
        <v>142.25246507824082</v>
      </c>
      <c r="AE36" s="21">
        <f t="shared" si="14"/>
        <v>137.01554596043169</v>
      </c>
    </row>
    <row r="37" spans="1:31" x14ac:dyDescent="0.2">
      <c r="A37" s="13" t="s">
        <v>83</v>
      </c>
      <c r="B37" s="4" t="s">
        <v>84</v>
      </c>
      <c r="C37" s="27">
        <v>0.20441858905611546</v>
      </c>
      <c r="D37" s="27">
        <v>0.2505776252945931</v>
      </c>
      <c r="E37" s="27">
        <v>0.14836833076653541</v>
      </c>
      <c r="F37" s="27">
        <v>0.19452736700501308</v>
      </c>
      <c r="G37" s="27">
        <v>0.22749810717535432</v>
      </c>
      <c r="H37" s="27">
        <v>4.4735755219710081</v>
      </c>
      <c r="I37" s="27">
        <v>9.0385267783818506</v>
      </c>
      <c r="J37" s="27">
        <v>13.527203013792063</v>
      </c>
      <c r="K37" s="27">
        <v>18.163776736077264</v>
      </c>
      <c r="L37" s="27">
        <v>22.794256584647272</v>
      </c>
      <c r="M37" s="27">
        <v>26.709293755460248</v>
      </c>
      <c r="N37" s="27">
        <v>27.758183360676053</v>
      </c>
      <c r="O37" s="27">
        <v>31.176216505025121</v>
      </c>
      <c r="P37" s="27">
        <v>33.899258936123779</v>
      </c>
      <c r="Q37" s="27">
        <v>36.940210953650187</v>
      </c>
      <c r="R37" s="27">
        <v>41.084453885629003</v>
      </c>
      <c r="S37" s="27">
        <v>43.436191350311795</v>
      </c>
      <c r="T37" s="27">
        <v>49.355829354940489</v>
      </c>
      <c r="U37" s="27">
        <v>55.286980731007148</v>
      </c>
      <c r="V37" s="27">
        <v>64.867039026954373</v>
      </c>
      <c r="W37" s="27">
        <v>75.389159876132467</v>
      </c>
      <c r="X37" s="27">
        <v>78.581802073109628</v>
      </c>
      <c r="Y37" s="27">
        <v>94.560850953621497</v>
      </c>
      <c r="Z37" s="27">
        <v>109.3611130217697</v>
      </c>
      <c r="AA37" s="27">
        <v>116.23583571640164</v>
      </c>
      <c r="AB37" s="27">
        <v>116.32316415588618</v>
      </c>
      <c r="AC37" s="27">
        <v>128.18054924628026</v>
      </c>
      <c r="AD37" s="27">
        <v>137.77255433605339</v>
      </c>
      <c r="AE37" s="27">
        <v>133.52857311405157</v>
      </c>
    </row>
    <row r="38" spans="1:31" x14ac:dyDescent="0.2">
      <c r="A38" s="13" t="s">
        <v>85</v>
      </c>
      <c r="B38" s="4" t="s">
        <v>86</v>
      </c>
      <c r="C38" s="27">
        <v>35.519039587433333</v>
      </c>
      <c r="D38" s="27">
        <v>37.211957886181317</v>
      </c>
      <c r="E38" s="27">
        <v>40.885864574554169</v>
      </c>
      <c r="F38" s="27">
        <v>44.773677771688234</v>
      </c>
      <c r="G38" s="27">
        <v>50.684047499247505</v>
      </c>
      <c r="H38" s="27">
        <v>51.224528009650427</v>
      </c>
      <c r="I38" s="27">
        <v>51.045418802531302</v>
      </c>
      <c r="J38" s="27">
        <v>49.144291430100246</v>
      </c>
      <c r="K38" s="27">
        <v>47.275568825126769</v>
      </c>
      <c r="L38" s="27">
        <v>46.156597512693168</v>
      </c>
      <c r="M38" s="27">
        <v>43.033426836861452</v>
      </c>
      <c r="N38" s="27">
        <v>36.079848763215317</v>
      </c>
      <c r="O38" s="27">
        <v>32.930154660204359</v>
      </c>
      <c r="P38" s="27">
        <v>29.435414962386528</v>
      </c>
      <c r="Q38" s="27">
        <v>25.360856398259902</v>
      </c>
      <c r="R38" s="27">
        <v>23.108605993930905</v>
      </c>
      <c r="S38" s="27">
        <v>18.6118412627388</v>
      </c>
      <c r="T38" s="27">
        <v>15.250671226458882</v>
      </c>
      <c r="U38" s="27">
        <v>10.945675196569654</v>
      </c>
      <c r="V38" s="27">
        <v>10.519071228593509</v>
      </c>
      <c r="W38" s="27">
        <v>10.098393731234799</v>
      </c>
      <c r="X38" s="27">
        <v>8.5788180934790912</v>
      </c>
      <c r="Y38" s="27">
        <v>8.3225673790005281</v>
      </c>
      <c r="Z38" s="27">
        <v>7.8997508643404348</v>
      </c>
      <c r="AA38" s="27">
        <v>6.8835299055536341</v>
      </c>
      <c r="AB38" s="27">
        <v>5.6535169640437406</v>
      </c>
      <c r="AC38" s="27">
        <v>5.1500672104894534</v>
      </c>
      <c r="AD38" s="27">
        <v>4.4799107421874229</v>
      </c>
      <c r="AE38" s="27">
        <v>3.4869728463801208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38.878395011487193</v>
      </c>
      <c r="D39" s="21">
        <f t="shared" ref="D39:AE39" si="16">+D40+D41</f>
        <v>40.73484019524998</v>
      </c>
      <c r="E39" s="21">
        <f t="shared" si="16"/>
        <v>44.772524068173908</v>
      </c>
      <c r="F39" s="21">
        <f t="shared" si="16"/>
        <v>49.038044922898351</v>
      </c>
      <c r="G39" s="21">
        <f t="shared" si="16"/>
        <v>55.544579313560149</v>
      </c>
      <c r="H39" s="21">
        <f t="shared" si="16"/>
        <v>60.083829548267325</v>
      </c>
      <c r="I39" s="21">
        <f t="shared" si="16"/>
        <v>64.23643627772033</v>
      </c>
      <c r="J39" s="21">
        <f t="shared" si="16"/>
        <v>66.559213865293344</v>
      </c>
      <c r="K39" s="21">
        <f t="shared" si="16"/>
        <v>69.155301279478394</v>
      </c>
      <c r="L39" s="21">
        <f t="shared" si="16"/>
        <v>72.953805744110952</v>
      </c>
      <c r="M39" s="21">
        <f t="shared" si="16"/>
        <v>74.423243107757756</v>
      </c>
      <c r="N39" s="21">
        <f t="shared" si="16"/>
        <v>68.432223286893489</v>
      </c>
      <c r="O39" s="21">
        <f t="shared" si="16"/>
        <v>68.909484021150774</v>
      </c>
      <c r="P39" s="21">
        <f t="shared" si="16"/>
        <v>69.081501278996825</v>
      </c>
      <c r="Q39" s="21">
        <f t="shared" si="16"/>
        <v>68.755227042488173</v>
      </c>
      <c r="R39" s="21">
        <f t="shared" si="16"/>
        <v>68.888560246148984</v>
      </c>
      <c r="S39" s="21">
        <f t="shared" si="16"/>
        <v>69.724222127497796</v>
      </c>
      <c r="T39" s="21">
        <f t="shared" si="16"/>
        <v>73.210345972142946</v>
      </c>
      <c r="U39" s="21">
        <f t="shared" si="16"/>
        <v>81.206461290341821</v>
      </c>
      <c r="V39" s="21">
        <f t="shared" si="16"/>
        <v>85.697935319418889</v>
      </c>
      <c r="W39" s="21">
        <f t="shared" si="16"/>
        <v>92.41362034910594</v>
      </c>
      <c r="X39" s="21">
        <f t="shared" si="16"/>
        <v>101.20202695652496</v>
      </c>
      <c r="Y39" s="21">
        <f t="shared" si="16"/>
        <v>112.45280957191676</v>
      </c>
      <c r="Z39" s="21">
        <f t="shared" si="16"/>
        <v>119.84437260169658</v>
      </c>
      <c r="AA39" s="21">
        <f t="shared" si="16"/>
        <v>113.28770940303195</v>
      </c>
      <c r="AB39" s="21">
        <f t="shared" si="16"/>
        <v>115.7760357351214</v>
      </c>
      <c r="AC39" s="21">
        <f t="shared" si="16"/>
        <v>126.6961509221188</v>
      </c>
      <c r="AD39" s="21">
        <f t="shared" si="16"/>
        <v>134.34285942061385</v>
      </c>
      <c r="AE39" s="21">
        <f t="shared" si="16"/>
        <v>130.88002212350946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3.0805307481421508E-15</v>
      </c>
      <c r="H40" s="27">
        <v>3.8371440017068337</v>
      </c>
      <c r="I40" s="27">
        <v>8.0645810528235842</v>
      </c>
      <c r="J40" s="27">
        <v>12.3466399363263</v>
      </c>
      <c r="K40" s="27">
        <v>16.863805497677738</v>
      </c>
      <c r="L40" s="27">
        <v>21.853415325119965</v>
      </c>
      <c r="M40" s="27">
        <v>26.418141266336391</v>
      </c>
      <c r="N40" s="27">
        <v>28.088138849616197</v>
      </c>
      <c r="O40" s="27">
        <v>32.099653435049689</v>
      </c>
      <c r="P40" s="27">
        <v>36.088006231047572</v>
      </c>
      <c r="Q40" s="27">
        <v>39.923475507425245</v>
      </c>
      <c r="R40" s="27">
        <v>44.155376414516908</v>
      </c>
      <c r="S40" s="27">
        <v>49.063309988496393</v>
      </c>
      <c r="T40" s="27">
        <v>56.268203250515178</v>
      </c>
      <c r="U40" s="27">
        <v>68.044503969872508</v>
      </c>
      <c r="V40" s="27">
        <v>73.254331820495921</v>
      </c>
      <c r="W40" s="27">
        <v>80.25158546017154</v>
      </c>
      <c r="X40" s="27">
        <v>90.512405820994672</v>
      </c>
      <c r="Y40" s="27">
        <v>102.01002304358214</v>
      </c>
      <c r="Z40" s="27">
        <v>109.94302794671388</v>
      </c>
      <c r="AA40" s="27">
        <v>104.23820759713381</v>
      </c>
      <c r="AB40" s="27">
        <v>108.09262839207722</v>
      </c>
      <c r="AC40" s="27">
        <v>119.29493991986838</v>
      </c>
      <c r="AD40" s="27">
        <v>127.38691647619838</v>
      </c>
      <c r="AE40" s="27">
        <v>125.34767942499717</v>
      </c>
    </row>
    <row r="41" spans="1:31" x14ac:dyDescent="0.2">
      <c r="A41" s="13" t="s">
        <v>91</v>
      </c>
      <c r="B41" s="4" t="s">
        <v>92</v>
      </c>
      <c r="C41" s="27">
        <v>38.878395011487193</v>
      </c>
      <c r="D41" s="27">
        <v>40.73484019524998</v>
      </c>
      <c r="E41" s="27">
        <v>44.772524068173908</v>
      </c>
      <c r="F41" s="27">
        <v>49.038044922898351</v>
      </c>
      <c r="G41" s="27">
        <v>55.544579313560149</v>
      </c>
      <c r="H41" s="27">
        <v>56.246685546560492</v>
      </c>
      <c r="I41" s="27">
        <v>56.171855224896746</v>
      </c>
      <c r="J41" s="27">
        <v>54.212573928967046</v>
      </c>
      <c r="K41" s="27">
        <v>52.291495781800656</v>
      </c>
      <c r="L41" s="27">
        <v>51.100390418990983</v>
      </c>
      <c r="M41" s="27">
        <v>48.005101841421364</v>
      </c>
      <c r="N41" s="27">
        <v>40.344084437277296</v>
      </c>
      <c r="O41" s="27">
        <v>36.809830586101079</v>
      </c>
      <c r="P41" s="27">
        <v>32.993495047949246</v>
      </c>
      <c r="Q41" s="27">
        <v>28.831751535062921</v>
      </c>
      <c r="R41" s="27">
        <v>24.733183831632083</v>
      </c>
      <c r="S41" s="27">
        <v>20.660912139001407</v>
      </c>
      <c r="T41" s="27">
        <v>16.942142721627768</v>
      </c>
      <c r="U41" s="27">
        <v>13.161957320469318</v>
      </c>
      <c r="V41" s="27">
        <v>12.443603498922961</v>
      </c>
      <c r="W41" s="27">
        <v>12.162034888934407</v>
      </c>
      <c r="X41" s="27">
        <v>10.689621135530293</v>
      </c>
      <c r="Y41" s="27">
        <v>10.442786528334628</v>
      </c>
      <c r="Z41" s="27">
        <v>9.9013446549826902</v>
      </c>
      <c r="AA41" s="27">
        <v>9.0495018058981387</v>
      </c>
      <c r="AB41" s="27">
        <v>7.6834073430441823</v>
      </c>
      <c r="AC41" s="27">
        <v>7.4012110022504203</v>
      </c>
      <c r="AD41" s="27">
        <v>6.9559429444154626</v>
      </c>
      <c r="AE41" s="27">
        <v>5.5323426985122905</v>
      </c>
    </row>
    <row r="42" spans="1:31" x14ac:dyDescent="0.2">
      <c r="A42" s="13" t="s">
        <v>93</v>
      </c>
      <c r="B42" s="4" t="s">
        <v>94</v>
      </c>
      <c r="C42" s="27">
        <v>115.64825523120253</v>
      </c>
      <c r="D42" s="27">
        <v>120.31215996859834</v>
      </c>
      <c r="E42" s="27">
        <v>128.56377357784399</v>
      </c>
      <c r="F42" s="27">
        <v>144.7373857628744</v>
      </c>
      <c r="G42" s="27">
        <v>162.06610069103493</v>
      </c>
      <c r="H42" s="27">
        <v>178.70117890682315</v>
      </c>
      <c r="I42" s="27">
        <v>194.90527406778543</v>
      </c>
      <c r="J42" s="27">
        <v>206.02235410256696</v>
      </c>
      <c r="K42" s="27">
        <v>219.65923578093916</v>
      </c>
      <c r="L42" s="27">
        <v>226.91194109196391</v>
      </c>
      <c r="M42" s="27">
        <v>238.26862880429181</v>
      </c>
      <c r="N42" s="27">
        <v>230.21736495787064</v>
      </c>
      <c r="O42" s="27">
        <v>234.18117944102136</v>
      </c>
      <c r="P42" s="27">
        <v>233.10798928512102</v>
      </c>
      <c r="Q42" s="27">
        <v>233.50940296107547</v>
      </c>
      <c r="R42" s="27">
        <v>264.65674781260611</v>
      </c>
      <c r="S42" s="27">
        <v>290.12249426824627</v>
      </c>
      <c r="T42" s="27">
        <v>308.6168406421566</v>
      </c>
      <c r="U42" s="27">
        <v>339.3305046910603</v>
      </c>
      <c r="V42" s="27">
        <v>337.85059070729113</v>
      </c>
      <c r="W42" s="27">
        <v>318.87375381053704</v>
      </c>
      <c r="X42" s="27">
        <v>359.38346684628726</v>
      </c>
      <c r="Y42" s="27">
        <v>407.28856706799326</v>
      </c>
      <c r="Z42" s="27">
        <v>424.19679640419139</v>
      </c>
      <c r="AA42" s="27">
        <v>364.97643942841336</v>
      </c>
      <c r="AB42" s="27">
        <v>425.98548863696055</v>
      </c>
      <c r="AC42" s="27">
        <v>438.15229377724455</v>
      </c>
      <c r="AD42" s="27">
        <v>474.64054779909219</v>
      </c>
      <c r="AE42" s="27">
        <v>492.03177208027046</v>
      </c>
    </row>
    <row r="43" spans="1:31" x14ac:dyDescent="0.2">
      <c r="A43" s="13" t="s">
        <v>95</v>
      </c>
      <c r="B43" s="4" t="s">
        <v>96</v>
      </c>
      <c r="C43" s="27">
        <v>0.34423372403571967</v>
      </c>
      <c r="D43" s="27">
        <v>0.34597458038894058</v>
      </c>
      <c r="E43" s="27">
        <v>0.3710760939769972</v>
      </c>
      <c r="F43" s="27">
        <v>0.38158719921961076</v>
      </c>
      <c r="G43" s="27">
        <v>0.41853541728327148</v>
      </c>
      <c r="H43" s="27">
        <v>0.40848223804612299</v>
      </c>
      <c r="I43" s="27">
        <v>0.39497600589496512</v>
      </c>
      <c r="J43" s="27">
        <v>0.37116543735517604</v>
      </c>
      <c r="K43" s="27">
        <v>0.34920434817494805</v>
      </c>
      <c r="L43" s="27">
        <v>0.33300799647133278</v>
      </c>
      <c r="M43" s="27">
        <v>0.28204703369614698</v>
      </c>
      <c r="N43" s="27">
        <v>0.23571588745670735</v>
      </c>
      <c r="O43" s="27">
        <v>0.24773426867074985</v>
      </c>
      <c r="P43" s="27">
        <v>0.22117014227340326</v>
      </c>
      <c r="Q43" s="27">
        <v>0.18423839914539877</v>
      </c>
      <c r="R43" s="27">
        <v>0.19834571777833412</v>
      </c>
      <c r="S43" s="27">
        <v>0.24951130460883994</v>
      </c>
      <c r="T43" s="27">
        <v>0.32750995816375311</v>
      </c>
      <c r="U43" s="27">
        <v>0.4716064379812851</v>
      </c>
      <c r="V43" s="27">
        <v>0.55656356790035921</v>
      </c>
      <c r="W43" s="27">
        <v>0.59181582274295319</v>
      </c>
      <c r="X43" s="27">
        <v>0.66886652358925347</v>
      </c>
      <c r="Y43" s="27">
        <v>0.80430080564493411</v>
      </c>
      <c r="Z43" s="27">
        <v>0.9674289725937063</v>
      </c>
      <c r="AA43" s="27">
        <v>1.1145655810038617</v>
      </c>
      <c r="AB43" s="27">
        <v>1.008070801990004</v>
      </c>
      <c r="AC43" s="27">
        <v>1.0600233027219141</v>
      </c>
      <c r="AD43" s="27">
        <v>1.1497739159923086</v>
      </c>
      <c r="AE43" s="27">
        <v>1.0650341829516863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0.80323555558179693</v>
      </c>
      <c r="D47" s="21">
        <f t="shared" ref="D47:AE47" si="18">+D49</f>
        <v>1.0665129173401831</v>
      </c>
      <c r="E47" s="21">
        <f t="shared" si="18"/>
        <v>1.7298700856325617</v>
      </c>
      <c r="F47" s="21">
        <f t="shared" si="18"/>
        <v>2.4850783463109227</v>
      </c>
      <c r="G47" s="21">
        <f t="shared" si="18"/>
        <v>1.9749512703771088</v>
      </c>
      <c r="H47" s="21">
        <f t="shared" si="18"/>
        <v>2.1553471592773517</v>
      </c>
      <c r="I47" s="21">
        <f t="shared" si="18"/>
        <v>3.5993679792196063</v>
      </c>
      <c r="J47" s="21">
        <f t="shared" si="18"/>
        <v>3.7767739472709199</v>
      </c>
      <c r="K47" s="21">
        <f t="shared" si="18"/>
        <v>3.5037638328997467</v>
      </c>
      <c r="L47" s="21">
        <f t="shared" si="18"/>
        <v>2.3001548451187457</v>
      </c>
      <c r="M47" s="21">
        <f t="shared" si="18"/>
        <v>2.0092530121546641</v>
      </c>
      <c r="N47" s="21">
        <f t="shared" si="18"/>
        <v>1.0833779399291878</v>
      </c>
      <c r="O47" s="21">
        <f t="shared" si="18"/>
        <v>1.6733268251666702</v>
      </c>
      <c r="P47" s="21">
        <f t="shared" si="18"/>
        <v>1.5763572186825874</v>
      </c>
      <c r="Q47" s="21">
        <f t="shared" si="18"/>
        <v>3.2244535124740903</v>
      </c>
      <c r="R47" s="21">
        <f t="shared" si="18"/>
        <v>3.4839671874299678</v>
      </c>
      <c r="S47" s="21">
        <f t="shared" si="18"/>
        <v>3.5794988441706264</v>
      </c>
      <c r="T47" s="21">
        <f t="shared" si="18"/>
        <v>2.4173192303009037</v>
      </c>
      <c r="U47" s="21">
        <f t="shared" si="18"/>
        <v>5.3121490910452556</v>
      </c>
      <c r="V47" s="21">
        <f t="shared" si="18"/>
        <v>3.7639046443784028</v>
      </c>
      <c r="W47" s="21">
        <f t="shared" si="18"/>
        <v>0.74422349257130116</v>
      </c>
      <c r="X47" s="21">
        <f t="shared" si="18"/>
        <v>1.4581781185293932</v>
      </c>
      <c r="Y47" s="21">
        <f t="shared" si="18"/>
        <v>9.5852329235352959E-2</v>
      </c>
      <c r="Z47" s="21">
        <f t="shared" si="18"/>
        <v>2.0864615663656831</v>
      </c>
      <c r="AA47" s="21">
        <f t="shared" si="18"/>
        <v>1.5379363839373426</v>
      </c>
      <c r="AB47" s="21">
        <f t="shared" si="18"/>
        <v>17.281103612687204</v>
      </c>
      <c r="AC47" s="21">
        <f t="shared" si="18"/>
        <v>1.6294721845356934</v>
      </c>
      <c r="AD47" s="21">
        <f t="shared" si="18"/>
        <v>0.94756204959962975</v>
      </c>
      <c r="AE47" s="21">
        <f t="shared" si="18"/>
        <v>0.90503864221046659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0.80323555558179693</v>
      </c>
      <c r="D49" s="27">
        <v>1.0665129173401831</v>
      </c>
      <c r="E49" s="27">
        <v>1.7298700856325617</v>
      </c>
      <c r="F49" s="27">
        <v>2.4850783463109227</v>
      </c>
      <c r="G49" s="27">
        <v>1.9749512703771088</v>
      </c>
      <c r="H49" s="27">
        <v>2.1553471592773517</v>
      </c>
      <c r="I49" s="27">
        <v>3.5993679792196063</v>
      </c>
      <c r="J49" s="27">
        <v>3.7767739472709199</v>
      </c>
      <c r="K49" s="27">
        <v>3.5037638328997467</v>
      </c>
      <c r="L49" s="27">
        <v>2.3001548451187457</v>
      </c>
      <c r="M49" s="27">
        <v>2.0092530121546641</v>
      </c>
      <c r="N49" s="27">
        <v>1.0833779399291878</v>
      </c>
      <c r="O49" s="27">
        <v>1.6733268251666702</v>
      </c>
      <c r="P49" s="27">
        <v>1.5763572186825874</v>
      </c>
      <c r="Q49" s="27">
        <v>3.2244535124740903</v>
      </c>
      <c r="R49" s="27">
        <v>3.4839671874299678</v>
      </c>
      <c r="S49" s="27">
        <v>3.5794988441706264</v>
      </c>
      <c r="T49" s="27">
        <v>2.4173192303009037</v>
      </c>
      <c r="U49" s="27">
        <v>5.3121490910452556</v>
      </c>
      <c r="V49" s="27">
        <v>3.7639046443784028</v>
      </c>
      <c r="W49" s="27">
        <v>0.74422349257130116</v>
      </c>
      <c r="X49" s="27">
        <v>1.4581781185293932</v>
      </c>
      <c r="Y49" s="27">
        <v>9.5852329235352959E-2</v>
      </c>
      <c r="Z49" s="27">
        <v>2.0864615663656831</v>
      </c>
      <c r="AA49" s="27">
        <v>1.5379363839373426</v>
      </c>
      <c r="AB49" s="27">
        <v>17.281103612687204</v>
      </c>
      <c r="AC49" s="27">
        <v>1.6294721845356934</v>
      </c>
      <c r="AD49" s="27">
        <v>0.94756204959962975</v>
      </c>
      <c r="AE49" s="27">
        <v>0.90503864221046659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9.4948931951334767</v>
      </c>
      <c r="D50" s="21">
        <f t="shared" ref="D50:AE50" si="20">+D51+D52</f>
        <v>10.27297099658202</v>
      </c>
      <c r="E50" s="21">
        <f t="shared" si="20"/>
        <v>11.714023947095924</v>
      </c>
      <c r="F50" s="21">
        <f t="shared" si="20"/>
        <v>13.151198502604387</v>
      </c>
      <c r="G50" s="21">
        <f t="shared" si="20"/>
        <v>15.401261587986518</v>
      </c>
      <c r="H50" s="21">
        <f t="shared" si="20"/>
        <v>17.161166970967773</v>
      </c>
      <c r="I50" s="21">
        <f t="shared" si="20"/>
        <v>18.898509258679081</v>
      </c>
      <c r="J50" s="21">
        <f t="shared" si="20"/>
        <v>20.172752618582358</v>
      </c>
      <c r="K50" s="21">
        <f t="shared" si="20"/>
        <v>21.565855512812004</v>
      </c>
      <c r="L50" s="21">
        <f t="shared" si="20"/>
        <v>23.695205763735238</v>
      </c>
      <c r="M50" s="21">
        <f t="shared" si="20"/>
        <v>24.989592326762068</v>
      </c>
      <c r="N50" s="21">
        <f t="shared" si="20"/>
        <v>23.882528886635036</v>
      </c>
      <c r="O50" s="21">
        <f t="shared" si="20"/>
        <v>23.695857465929333</v>
      </c>
      <c r="P50" s="21">
        <f t="shared" si="20"/>
        <v>19.985429040234202</v>
      </c>
      <c r="Q50" s="21">
        <f t="shared" si="20"/>
        <v>19.89443665225993</v>
      </c>
      <c r="R50" s="21">
        <f t="shared" si="20"/>
        <v>21.787809155716548</v>
      </c>
      <c r="S50" s="21">
        <f t="shared" si="20"/>
        <v>20.575257492798322</v>
      </c>
      <c r="T50" s="21">
        <f t="shared" si="20"/>
        <v>21.648455610150101</v>
      </c>
      <c r="U50" s="21">
        <f t="shared" si="20"/>
        <v>22.815570008811036</v>
      </c>
      <c r="V50" s="21">
        <f t="shared" si="20"/>
        <v>25.420399834689764</v>
      </c>
      <c r="W50" s="21">
        <f t="shared" si="20"/>
        <v>26.502559763762239</v>
      </c>
      <c r="X50" s="21">
        <f t="shared" si="20"/>
        <v>25.116068641905613</v>
      </c>
      <c r="Y50" s="21">
        <f t="shared" si="20"/>
        <v>25.611509038754903</v>
      </c>
      <c r="Z50" s="21">
        <f t="shared" si="20"/>
        <v>27.619665725013174</v>
      </c>
      <c r="AA50" s="21">
        <f t="shared" si="20"/>
        <v>26.839363905960674</v>
      </c>
      <c r="AB50" s="21">
        <f t="shared" si="20"/>
        <v>25.42380373197107</v>
      </c>
      <c r="AC50" s="21">
        <f t="shared" si="20"/>
        <v>27.117650604765249</v>
      </c>
      <c r="AD50" s="21">
        <f t="shared" si="20"/>
        <v>28.034645795638845</v>
      </c>
      <c r="AE50" s="21">
        <f t="shared" si="20"/>
        <v>26.958539045835174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9.4948931951334767</v>
      </c>
      <c r="D52" s="27">
        <v>10.27297099658202</v>
      </c>
      <c r="E52" s="27">
        <v>11.714023947095924</v>
      </c>
      <c r="F52" s="27">
        <v>13.151198502604387</v>
      </c>
      <c r="G52" s="27">
        <v>15.401261587986518</v>
      </c>
      <c r="H52" s="27">
        <v>17.161166970967773</v>
      </c>
      <c r="I52" s="27">
        <v>18.898509258679081</v>
      </c>
      <c r="J52" s="27">
        <v>20.172752618582358</v>
      </c>
      <c r="K52" s="27">
        <v>21.565855512812004</v>
      </c>
      <c r="L52" s="27">
        <v>23.695205763735238</v>
      </c>
      <c r="M52" s="27">
        <v>24.989592326762068</v>
      </c>
      <c r="N52" s="27">
        <v>23.882528886635036</v>
      </c>
      <c r="O52" s="27">
        <v>23.695857465929333</v>
      </c>
      <c r="P52" s="27">
        <v>19.985429040234202</v>
      </c>
      <c r="Q52" s="27">
        <v>19.89443665225993</v>
      </c>
      <c r="R52" s="27">
        <v>21.787809155716548</v>
      </c>
      <c r="S52" s="27">
        <v>20.575257492798322</v>
      </c>
      <c r="T52" s="27">
        <v>21.648455610150101</v>
      </c>
      <c r="U52" s="27">
        <v>22.815570008811036</v>
      </c>
      <c r="V52" s="27">
        <v>25.420399834689764</v>
      </c>
      <c r="W52" s="27">
        <v>26.502559763762239</v>
      </c>
      <c r="X52" s="27">
        <v>25.116068641905613</v>
      </c>
      <c r="Y52" s="27">
        <v>25.611509038754903</v>
      </c>
      <c r="Z52" s="27">
        <v>27.619665725013174</v>
      </c>
      <c r="AA52" s="27">
        <v>26.839363905960674</v>
      </c>
      <c r="AB52" s="27">
        <v>25.42380373197107</v>
      </c>
      <c r="AC52" s="27">
        <v>27.117650604765249</v>
      </c>
      <c r="AD52" s="27">
        <v>28.034645795638845</v>
      </c>
      <c r="AE52" s="27">
        <v>26.958539045835174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52.084195754450178</v>
      </c>
      <c r="D53" s="21">
        <f t="shared" si="21"/>
        <v>57.781580206581452</v>
      </c>
      <c r="E53" s="21">
        <f t="shared" si="21"/>
        <v>62.164053909782083</v>
      </c>
      <c r="F53" s="21">
        <f t="shared" si="21"/>
        <v>70.764995150634348</v>
      </c>
      <c r="G53" s="21">
        <f t="shared" si="21"/>
        <v>81.402631670979858</v>
      </c>
      <c r="H53" s="21">
        <f t="shared" si="21"/>
        <v>64.453247421961109</v>
      </c>
      <c r="I53" s="21">
        <f t="shared" si="21"/>
        <v>60.691559567546392</v>
      </c>
      <c r="J53" s="21">
        <f t="shared" si="21"/>
        <v>65.926688701705899</v>
      </c>
      <c r="K53" s="21">
        <f t="shared" si="21"/>
        <v>47.703069100491277</v>
      </c>
      <c r="L53" s="21">
        <f t="shared" si="21"/>
        <v>49.235207573646576</v>
      </c>
      <c r="M53" s="21">
        <f t="shared" si="21"/>
        <v>50.928690990106922</v>
      </c>
      <c r="N53" s="21">
        <f t="shared" si="21"/>
        <v>48.90343162839649</v>
      </c>
      <c r="O53" s="21">
        <f t="shared" si="21"/>
        <v>49.783054520035449</v>
      </c>
      <c r="P53" s="21">
        <f t="shared" si="21"/>
        <v>50.81524201745453</v>
      </c>
      <c r="Q53" s="21">
        <f t="shared" si="21"/>
        <v>59.251575050745515</v>
      </c>
      <c r="R53" s="21">
        <f t="shared" si="21"/>
        <v>51.852918960983416</v>
      </c>
      <c r="S53" s="21">
        <f t="shared" si="21"/>
        <v>47.82927690946812</v>
      </c>
      <c r="T53" s="21">
        <f t="shared" si="21"/>
        <v>50.854831933632155</v>
      </c>
      <c r="U53" s="21">
        <f t="shared" si="21"/>
        <v>57.438021420448884</v>
      </c>
      <c r="V53" s="21">
        <f t="shared" si="21"/>
        <v>59.097653570728781</v>
      </c>
      <c r="W53" s="21">
        <f t="shared" si="21"/>
        <v>74.463971615517892</v>
      </c>
      <c r="X53" s="21">
        <f t="shared" si="21"/>
        <v>77.656334037644243</v>
      </c>
      <c r="Y53" s="21">
        <f t="shared" si="21"/>
        <v>67.242083432301214</v>
      </c>
      <c r="Z53" s="21">
        <f t="shared" si="21"/>
        <v>59.673135182222261</v>
      </c>
      <c r="AA53" s="21">
        <f t="shared" si="21"/>
        <v>51.286219686885765</v>
      </c>
      <c r="AB53" s="21">
        <f t="shared" si="21"/>
        <v>74.08380843909157</v>
      </c>
      <c r="AC53" s="21">
        <f t="shared" si="21"/>
        <v>67.321508138418054</v>
      </c>
      <c r="AD53" s="21">
        <f t="shared" si="21"/>
        <v>82.824896491245781</v>
      </c>
      <c r="AE53" s="21">
        <f t="shared" si="21"/>
        <v>78.66758815948495</v>
      </c>
    </row>
    <row r="54" spans="1:31" x14ac:dyDescent="0.2">
      <c r="A54" s="13" t="s">
        <v>117</v>
      </c>
      <c r="B54" s="4" t="s">
        <v>118</v>
      </c>
      <c r="C54" s="27">
        <v>4.6480921896068947</v>
      </c>
      <c r="D54" s="27">
        <v>5.1536273603177873</v>
      </c>
      <c r="E54" s="27">
        <v>6.0661733675476359</v>
      </c>
      <c r="F54" s="27">
        <v>3.197752969186709</v>
      </c>
      <c r="G54" s="27">
        <v>7.1475765847945176</v>
      </c>
      <c r="H54" s="27">
        <v>6.9882218868505355</v>
      </c>
      <c r="I54" s="27">
        <v>7.3323923722836755</v>
      </c>
      <c r="J54" s="27">
        <v>12.571186201122382</v>
      </c>
      <c r="K54" s="27">
        <v>6.7057419560400566</v>
      </c>
      <c r="L54" s="27">
        <v>7.3691772741504966</v>
      </c>
      <c r="M54" s="27">
        <v>7.7427051708171097</v>
      </c>
      <c r="N54" s="27">
        <v>6.952515363361556</v>
      </c>
      <c r="O54" s="27">
        <v>8.0421207955317513</v>
      </c>
      <c r="P54" s="27">
        <v>10.709318850591778</v>
      </c>
      <c r="Q54" s="27">
        <v>12.887525266550119</v>
      </c>
      <c r="R54" s="27">
        <v>11.484023390823198</v>
      </c>
      <c r="S54" s="27">
        <v>11.875829921198479</v>
      </c>
      <c r="T54" s="27">
        <v>13.752760503940978</v>
      </c>
      <c r="U54" s="27">
        <v>18.016529570274422</v>
      </c>
      <c r="V54" s="27">
        <v>16.973368547314138</v>
      </c>
      <c r="W54" s="27">
        <v>23.183806288788016</v>
      </c>
      <c r="X54" s="27">
        <v>24.55230666254662</v>
      </c>
      <c r="Y54" s="27">
        <v>26.364695144873327</v>
      </c>
      <c r="Z54" s="27">
        <v>19.062665470583404</v>
      </c>
      <c r="AA54" s="27">
        <v>18.564569637818149</v>
      </c>
      <c r="AB54" s="27">
        <v>19.629880834167857</v>
      </c>
      <c r="AC54" s="27">
        <v>27.064984119427514</v>
      </c>
      <c r="AD54" s="27">
        <v>30.331613968046472</v>
      </c>
      <c r="AE54" s="27">
        <v>29.657403624285671</v>
      </c>
    </row>
    <row r="55" spans="1:31" x14ac:dyDescent="0.2">
      <c r="A55" s="13" t="s">
        <v>119</v>
      </c>
      <c r="B55" s="4" t="s">
        <v>120</v>
      </c>
      <c r="C55" s="27">
        <v>22.210963618677159</v>
      </c>
      <c r="D55" s="27">
        <v>24.269964037964169</v>
      </c>
      <c r="E55" s="27">
        <v>29.386294067219723</v>
      </c>
      <c r="F55" s="27">
        <v>32.288296189787893</v>
      </c>
      <c r="G55" s="27">
        <v>30.628840306783921</v>
      </c>
      <c r="H55" s="27">
        <v>31.00876060226388</v>
      </c>
      <c r="I55" s="27">
        <v>28.857395738059864</v>
      </c>
      <c r="J55" s="27">
        <v>29.428181251452113</v>
      </c>
      <c r="K55" s="27">
        <v>27.255707594509694</v>
      </c>
      <c r="L55" s="27">
        <v>29.197182321429722</v>
      </c>
      <c r="M55" s="27">
        <v>29.745246014457717</v>
      </c>
      <c r="N55" s="27">
        <v>30.924138400992451</v>
      </c>
      <c r="O55" s="27">
        <v>29.141137377916703</v>
      </c>
      <c r="P55" s="27">
        <v>25.765126076087626</v>
      </c>
      <c r="Q55" s="27">
        <v>27.315613521241335</v>
      </c>
      <c r="R55" s="27">
        <v>26.177303759963703</v>
      </c>
      <c r="S55" s="27">
        <v>26.180546833242655</v>
      </c>
      <c r="T55" s="27">
        <v>27.854009142125307</v>
      </c>
      <c r="U55" s="27">
        <v>25.69288709920647</v>
      </c>
      <c r="V55" s="27">
        <v>26.898530304207053</v>
      </c>
      <c r="W55" s="27">
        <v>28.656947193155418</v>
      </c>
      <c r="X55" s="27">
        <v>29.758517619101127</v>
      </c>
      <c r="Y55" s="27">
        <v>28.882728457684262</v>
      </c>
      <c r="Z55" s="27">
        <v>29.561219300116328</v>
      </c>
      <c r="AA55" s="27">
        <v>27.08606438823676</v>
      </c>
      <c r="AB55" s="27">
        <v>32.632105923635372</v>
      </c>
      <c r="AC55" s="27">
        <v>29.023446041148873</v>
      </c>
      <c r="AD55" s="27">
        <v>30.604237784441416</v>
      </c>
      <c r="AE55" s="27">
        <v>37.868253741627555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25.225139946166124</v>
      </c>
      <c r="D56" s="21">
        <f t="shared" si="22"/>
        <v>28.357988808299496</v>
      </c>
      <c r="E56" s="21">
        <f t="shared" si="22"/>
        <v>26.711586475014723</v>
      </c>
      <c r="F56" s="21">
        <f t="shared" si="22"/>
        <v>35.278945991659739</v>
      </c>
      <c r="G56" s="21">
        <f t="shared" si="22"/>
        <v>43.626214779401423</v>
      </c>
      <c r="H56" s="21">
        <f t="shared" si="22"/>
        <v>26.456264932846693</v>
      </c>
      <c r="I56" s="21">
        <f t="shared" si="22"/>
        <v>24.501771457202846</v>
      </c>
      <c r="J56" s="21">
        <f t="shared" si="22"/>
        <v>23.927321249131396</v>
      </c>
      <c r="K56" s="21">
        <f t="shared" si="22"/>
        <v>13.741619549941529</v>
      </c>
      <c r="L56" s="21">
        <f t="shared" si="22"/>
        <v>12.668847978066356</v>
      </c>
      <c r="M56" s="21">
        <f t="shared" si="22"/>
        <v>13.4407398048321</v>
      </c>
      <c r="N56" s="21">
        <f t="shared" si="22"/>
        <v>11.026777864042483</v>
      </c>
      <c r="O56" s="21">
        <f t="shared" si="22"/>
        <v>12.599796346586997</v>
      </c>
      <c r="P56" s="21">
        <f t="shared" si="22"/>
        <v>14.340797090775125</v>
      </c>
      <c r="Q56" s="21">
        <f t="shared" si="22"/>
        <v>19.048436262954066</v>
      </c>
      <c r="R56" s="21">
        <f t="shared" si="22"/>
        <v>14.191591810196517</v>
      </c>
      <c r="S56" s="21">
        <f t="shared" si="22"/>
        <v>9.7729001550269867</v>
      </c>
      <c r="T56" s="21">
        <f t="shared" si="22"/>
        <v>9.248062287565876</v>
      </c>
      <c r="U56" s="21">
        <f t="shared" si="22"/>
        <v>13.728604750967998</v>
      </c>
      <c r="V56" s="21">
        <f t="shared" si="22"/>
        <v>15.22575471920759</v>
      </c>
      <c r="W56" s="21">
        <f t="shared" si="22"/>
        <v>22.623218133574454</v>
      </c>
      <c r="X56" s="21">
        <f t="shared" si="22"/>
        <v>23.345509755996492</v>
      </c>
      <c r="Y56" s="21">
        <f t="shared" si="22"/>
        <v>11.994659829743627</v>
      </c>
      <c r="Z56" s="21">
        <f t="shared" si="22"/>
        <v>11.049250411522531</v>
      </c>
      <c r="AA56" s="21">
        <f t="shared" si="22"/>
        <v>5.6355856608308539</v>
      </c>
      <c r="AB56" s="21">
        <f t="shared" si="22"/>
        <v>21.821821681288341</v>
      </c>
      <c r="AC56" s="21">
        <f t="shared" si="22"/>
        <v>11.233077977841671</v>
      </c>
      <c r="AD56" s="21">
        <f t="shared" si="22"/>
        <v>21.889044738757892</v>
      </c>
      <c r="AE56" s="21">
        <f t="shared" si="22"/>
        <v>11.141930793571738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0.837698840250508</v>
      </c>
      <c r="D58" s="27">
        <v>1.308643984517756</v>
      </c>
      <c r="E58" s="27">
        <v>1.171831215066323</v>
      </c>
      <c r="F58" s="27">
        <v>1.2930218171280266</v>
      </c>
      <c r="G58" s="27">
        <v>1.46852936857113</v>
      </c>
      <c r="H58" s="27">
        <v>1.4040296944788024</v>
      </c>
      <c r="I58" s="27">
        <v>0.83809648020418959</v>
      </c>
      <c r="J58" s="27">
        <v>0.77423604885491992</v>
      </c>
      <c r="K58" s="27">
        <v>0.7208664053156485</v>
      </c>
      <c r="L58" s="27">
        <v>0.75384091871994741</v>
      </c>
      <c r="M58" s="27">
        <v>0.66777475649752804</v>
      </c>
      <c r="N58" s="27">
        <v>0.57567606227838886</v>
      </c>
      <c r="O58" s="27">
        <v>0.55560488187998613</v>
      </c>
      <c r="P58" s="27">
        <v>0.62778923894457961</v>
      </c>
      <c r="Q58" s="27">
        <v>0.5353606970954059</v>
      </c>
      <c r="R58" s="27">
        <v>0.60296686400936594</v>
      </c>
      <c r="S58" s="27">
        <v>0.6391502468332565</v>
      </c>
      <c r="T58" s="27">
        <v>0.60024399244247206</v>
      </c>
      <c r="U58" s="27">
        <v>0.60681178773920241</v>
      </c>
      <c r="V58" s="27">
        <v>0.78758116877062634</v>
      </c>
      <c r="W58" s="27">
        <v>0.67682968752013339</v>
      </c>
      <c r="X58" s="27">
        <v>0.73124614029794466</v>
      </c>
      <c r="Y58" s="27">
        <v>0.87662854234740706</v>
      </c>
      <c r="Z58" s="27">
        <v>0.85484967343407658</v>
      </c>
      <c r="AA58" s="27">
        <v>0.74805069920358402</v>
      </c>
      <c r="AB58" s="27">
        <v>0.68183954848186235</v>
      </c>
      <c r="AC58" s="27">
        <v>0.57252283115868596</v>
      </c>
      <c r="AD58" s="27">
        <v>0.58845462382977531</v>
      </c>
      <c r="AE58" s="27">
        <v>0.58952661604216638</v>
      </c>
    </row>
    <row r="59" spans="1:31" x14ac:dyDescent="0.2">
      <c r="A59" s="13" t="s">
        <v>127</v>
      </c>
      <c r="B59" s="4" t="s">
        <v>128</v>
      </c>
      <c r="C59" s="27">
        <v>24.387441105915617</v>
      </c>
      <c r="D59" s="27">
        <v>27.049344823781741</v>
      </c>
      <c r="E59" s="27">
        <v>25.5397552599484</v>
      </c>
      <c r="F59" s="27">
        <v>33.985924174531711</v>
      </c>
      <c r="G59" s="27">
        <v>42.15768541083029</v>
      </c>
      <c r="H59" s="27">
        <v>25.052235238367892</v>
      </c>
      <c r="I59" s="27">
        <v>23.663674976998657</v>
      </c>
      <c r="J59" s="27">
        <v>23.153085200276475</v>
      </c>
      <c r="K59" s="27">
        <v>13.02075314462588</v>
      </c>
      <c r="L59" s="27">
        <v>11.91500705934641</v>
      </c>
      <c r="M59" s="27">
        <v>12.772965048334573</v>
      </c>
      <c r="N59" s="27">
        <v>10.451101801764095</v>
      </c>
      <c r="O59" s="27">
        <v>12.04419146470701</v>
      </c>
      <c r="P59" s="27">
        <v>13.713007851830545</v>
      </c>
      <c r="Q59" s="27">
        <v>18.51307556585866</v>
      </c>
      <c r="R59" s="27">
        <v>13.588624946187151</v>
      </c>
      <c r="S59" s="27">
        <v>9.1337499081937299</v>
      </c>
      <c r="T59" s="27">
        <v>8.6478182951234039</v>
      </c>
      <c r="U59" s="27">
        <v>13.121792963228796</v>
      </c>
      <c r="V59" s="27">
        <v>14.438173550436963</v>
      </c>
      <c r="W59" s="27">
        <v>21.946388446054321</v>
      </c>
      <c r="X59" s="27">
        <v>22.614263615698547</v>
      </c>
      <c r="Y59" s="27">
        <v>11.118031287396221</v>
      </c>
      <c r="Z59" s="27">
        <v>10.194400738088454</v>
      </c>
      <c r="AA59" s="27">
        <v>4.8875349616272699</v>
      </c>
      <c r="AB59" s="27">
        <v>21.13998213280648</v>
      </c>
      <c r="AC59" s="27">
        <v>10.660555146682984</v>
      </c>
      <c r="AD59" s="27">
        <v>21.300590114928116</v>
      </c>
      <c r="AE59" s="27">
        <v>10.552404177529572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0.27295905118182562</v>
      </c>
      <c r="X60" s="21">
        <f t="shared" si="23"/>
        <v>0.35751931776601165</v>
      </c>
      <c r="Y60" s="21">
        <f t="shared" si="23"/>
        <v>2.2314596920830301</v>
      </c>
      <c r="Z60" s="21">
        <f t="shared" si="23"/>
        <v>2.7830338817337461</v>
      </c>
      <c r="AA60" s="21">
        <f t="shared" si="23"/>
        <v>2.363107165429736</v>
      </c>
      <c r="AB60" s="21">
        <f t="shared" si="23"/>
        <v>1.5784223631584486</v>
      </c>
      <c r="AC60" s="21">
        <f t="shared" si="23"/>
        <v>0.11836427123985062</v>
      </c>
      <c r="AD60" s="21">
        <f t="shared" si="23"/>
        <v>0.2435529311940465</v>
      </c>
      <c r="AE60" s="21">
        <f t="shared" si="23"/>
        <v>8.9690375435262912E-2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0.27295905118182562</v>
      </c>
      <c r="X62" s="21">
        <f t="shared" si="24"/>
        <v>0.35751931776601165</v>
      </c>
      <c r="Y62" s="21">
        <f t="shared" si="24"/>
        <v>2.2314596920830301</v>
      </c>
      <c r="Z62" s="21">
        <f t="shared" si="24"/>
        <v>2.7830338817337461</v>
      </c>
      <c r="AA62" s="21">
        <f t="shared" si="24"/>
        <v>2.363107165429736</v>
      </c>
      <c r="AB62" s="21">
        <f t="shared" si="24"/>
        <v>1.5784223631584486</v>
      </c>
      <c r="AC62" s="21">
        <f t="shared" si="24"/>
        <v>0.11836427123985062</v>
      </c>
      <c r="AD62" s="21">
        <f t="shared" si="24"/>
        <v>0.2435529311940465</v>
      </c>
      <c r="AE62" s="21">
        <f t="shared" si="24"/>
        <v>8.9690375435262912E-2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0.27295905118182562</v>
      </c>
      <c r="X63" s="27">
        <v>0.35751931776601165</v>
      </c>
      <c r="Y63" s="27">
        <v>2.2314596920830301</v>
      </c>
      <c r="Z63" s="27">
        <v>2.7830338817337461</v>
      </c>
      <c r="AA63" s="27">
        <v>2.363107165429736</v>
      </c>
      <c r="AB63" s="27">
        <v>1.5784223631584486</v>
      </c>
      <c r="AC63" s="27">
        <v>0.11836427123985062</v>
      </c>
      <c r="AD63" s="27">
        <v>0.2435529311940465</v>
      </c>
      <c r="AE63" s="27">
        <v>8.9690375435262912E-2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</v>
      </c>
      <c r="D67" s="21">
        <f t="shared" si="25"/>
        <v>0</v>
      </c>
      <c r="E67" s="21">
        <f t="shared" si="25"/>
        <v>0</v>
      </c>
      <c r="F67" s="21">
        <f t="shared" si="25"/>
        <v>0</v>
      </c>
      <c r="G67" s="21">
        <f t="shared" si="25"/>
        <v>0</v>
      </c>
      <c r="H67" s="21">
        <f t="shared" si="25"/>
        <v>0</v>
      </c>
      <c r="I67" s="21">
        <f t="shared" si="25"/>
        <v>0</v>
      </c>
      <c r="J67" s="21">
        <f t="shared" si="25"/>
        <v>0</v>
      </c>
      <c r="K67" s="21">
        <f t="shared" si="25"/>
        <v>0</v>
      </c>
      <c r="L67" s="21">
        <f t="shared" si="25"/>
        <v>0</v>
      </c>
      <c r="M67" s="21">
        <f t="shared" si="25"/>
        <v>0</v>
      </c>
      <c r="N67" s="21">
        <f t="shared" si="25"/>
        <v>0</v>
      </c>
      <c r="O67" s="21">
        <f t="shared" si="25"/>
        <v>0</v>
      </c>
      <c r="P67" s="21">
        <f t="shared" si="25"/>
        <v>0</v>
      </c>
      <c r="Q67" s="21">
        <f t="shared" si="25"/>
        <v>0</v>
      </c>
      <c r="R67" s="21">
        <f t="shared" si="25"/>
        <v>0</v>
      </c>
      <c r="S67" s="21">
        <f t="shared" si="25"/>
        <v>0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5"/>
        <v>0</v>
      </c>
      <c r="Z67" s="21">
        <f t="shared" si="25"/>
        <v>0</v>
      </c>
      <c r="AA67" s="21">
        <f t="shared" si="25"/>
        <v>0</v>
      </c>
      <c r="AB67" s="21">
        <f t="shared" si="25"/>
        <v>0</v>
      </c>
      <c r="AC67" s="21">
        <f t="shared" si="25"/>
        <v>0</v>
      </c>
      <c r="AD67" s="21">
        <f t="shared" si="25"/>
        <v>3.1327155112353815E-5</v>
      </c>
      <c r="AE67" s="21">
        <f t="shared" si="25"/>
        <v>2.2638768302198688E-4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</v>
      </c>
      <c r="D80" s="21">
        <f t="shared" si="31"/>
        <v>0</v>
      </c>
      <c r="E80" s="21">
        <f t="shared" si="31"/>
        <v>0</v>
      </c>
      <c r="F80" s="21">
        <f t="shared" si="31"/>
        <v>0</v>
      </c>
      <c r="G80" s="21">
        <f t="shared" si="31"/>
        <v>0</v>
      </c>
      <c r="H80" s="21">
        <f t="shared" si="31"/>
        <v>0</v>
      </c>
      <c r="I80" s="21">
        <f t="shared" si="31"/>
        <v>0</v>
      </c>
      <c r="J80" s="21">
        <f t="shared" si="31"/>
        <v>0</v>
      </c>
      <c r="K80" s="21">
        <f t="shared" si="31"/>
        <v>0</v>
      </c>
      <c r="L80" s="21">
        <f t="shared" si="31"/>
        <v>0</v>
      </c>
      <c r="M80" s="21">
        <f t="shared" si="31"/>
        <v>0</v>
      </c>
      <c r="N80" s="21">
        <f t="shared" si="31"/>
        <v>0</v>
      </c>
      <c r="O80" s="21">
        <f t="shared" si="31"/>
        <v>0</v>
      </c>
      <c r="P80" s="21">
        <f t="shared" si="31"/>
        <v>0</v>
      </c>
      <c r="Q80" s="21">
        <f t="shared" si="31"/>
        <v>0</v>
      </c>
      <c r="R80" s="21">
        <f t="shared" si="31"/>
        <v>0</v>
      </c>
      <c r="S80" s="21">
        <f t="shared" si="31"/>
        <v>0</v>
      </c>
      <c r="T80" s="21">
        <f t="shared" si="31"/>
        <v>0</v>
      </c>
      <c r="U80" s="21">
        <f t="shared" si="31"/>
        <v>0</v>
      </c>
      <c r="V80" s="21">
        <f t="shared" si="31"/>
        <v>0</v>
      </c>
      <c r="W80" s="21">
        <f t="shared" si="31"/>
        <v>0</v>
      </c>
      <c r="X80" s="21">
        <f t="shared" si="31"/>
        <v>0</v>
      </c>
      <c r="Y80" s="21">
        <f t="shared" si="31"/>
        <v>0</v>
      </c>
      <c r="Z80" s="21">
        <f t="shared" si="31"/>
        <v>0</v>
      </c>
      <c r="AA80" s="21">
        <f t="shared" si="31"/>
        <v>0</v>
      </c>
      <c r="AB80" s="21">
        <f t="shared" si="31"/>
        <v>0</v>
      </c>
      <c r="AC80" s="21">
        <f t="shared" si="31"/>
        <v>0</v>
      </c>
      <c r="AD80" s="21">
        <f t="shared" si="31"/>
        <v>3.1327155112353815E-5</v>
      </c>
      <c r="AE80" s="21">
        <f t="shared" si="31"/>
        <v>2.2638768302198688E-4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</v>
      </c>
      <c r="D81" s="21">
        <f t="shared" si="32"/>
        <v>0</v>
      </c>
      <c r="E81" s="21">
        <f t="shared" si="32"/>
        <v>0</v>
      </c>
      <c r="F81" s="21">
        <f t="shared" si="32"/>
        <v>0</v>
      </c>
      <c r="G81" s="21">
        <f t="shared" si="32"/>
        <v>0</v>
      </c>
      <c r="H81" s="21">
        <f t="shared" si="32"/>
        <v>0</v>
      </c>
      <c r="I81" s="21">
        <f t="shared" si="32"/>
        <v>0</v>
      </c>
      <c r="J81" s="21">
        <f t="shared" si="32"/>
        <v>0</v>
      </c>
      <c r="K81" s="21">
        <f t="shared" si="32"/>
        <v>0</v>
      </c>
      <c r="L81" s="21">
        <f t="shared" si="32"/>
        <v>0</v>
      </c>
      <c r="M81" s="21">
        <f t="shared" si="32"/>
        <v>0</v>
      </c>
      <c r="N81" s="21">
        <f t="shared" si="32"/>
        <v>0</v>
      </c>
      <c r="O81" s="21">
        <f t="shared" si="32"/>
        <v>0</v>
      </c>
      <c r="P81" s="21">
        <f t="shared" si="32"/>
        <v>0</v>
      </c>
      <c r="Q81" s="21">
        <f t="shared" si="32"/>
        <v>0</v>
      </c>
      <c r="R81" s="21">
        <f t="shared" si="32"/>
        <v>0</v>
      </c>
      <c r="S81" s="21">
        <f t="shared" si="32"/>
        <v>0</v>
      </c>
      <c r="T81" s="21">
        <f t="shared" si="32"/>
        <v>0</v>
      </c>
      <c r="U81" s="21">
        <f t="shared" si="32"/>
        <v>0</v>
      </c>
      <c r="V81" s="21">
        <f t="shared" si="32"/>
        <v>0</v>
      </c>
      <c r="W81" s="21">
        <f t="shared" si="32"/>
        <v>0</v>
      </c>
      <c r="X81" s="21">
        <f t="shared" si="32"/>
        <v>0</v>
      </c>
      <c r="Y81" s="21">
        <f t="shared" si="32"/>
        <v>0</v>
      </c>
      <c r="Z81" s="21">
        <f t="shared" si="32"/>
        <v>0</v>
      </c>
      <c r="AA81" s="21">
        <f t="shared" si="32"/>
        <v>0</v>
      </c>
      <c r="AB81" s="21">
        <f t="shared" si="32"/>
        <v>0</v>
      </c>
      <c r="AC81" s="21">
        <f t="shared" si="32"/>
        <v>0</v>
      </c>
      <c r="AD81" s="21">
        <f t="shared" si="32"/>
        <v>0</v>
      </c>
      <c r="AE81" s="21">
        <f t="shared" si="32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</v>
      </c>
      <c r="D84" s="21">
        <f t="shared" si="33"/>
        <v>0</v>
      </c>
      <c r="E84" s="21">
        <f t="shared" si="33"/>
        <v>0</v>
      </c>
      <c r="F84" s="21">
        <f t="shared" si="33"/>
        <v>0</v>
      </c>
      <c r="G84" s="21">
        <f t="shared" si="33"/>
        <v>0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21">
        <f t="shared" si="33"/>
        <v>0</v>
      </c>
      <c r="Q84" s="21">
        <f t="shared" si="33"/>
        <v>0</v>
      </c>
      <c r="R84" s="21">
        <f t="shared" si="33"/>
        <v>0</v>
      </c>
      <c r="S84" s="21">
        <f t="shared" si="33"/>
        <v>0</v>
      </c>
      <c r="T84" s="21">
        <f t="shared" si="33"/>
        <v>0</v>
      </c>
      <c r="U84" s="21">
        <f t="shared" si="33"/>
        <v>0</v>
      </c>
      <c r="V84" s="21">
        <f t="shared" si="33"/>
        <v>0</v>
      </c>
      <c r="W84" s="21">
        <f t="shared" si="33"/>
        <v>0</v>
      </c>
      <c r="X84" s="21">
        <f t="shared" si="33"/>
        <v>0</v>
      </c>
      <c r="Y84" s="21">
        <f t="shared" si="33"/>
        <v>0</v>
      </c>
      <c r="Z84" s="21">
        <f t="shared" si="33"/>
        <v>0</v>
      </c>
      <c r="AA84" s="21">
        <f t="shared" si="33"/>
        <v>0</v>
      </c>
      <c r="AB84" s="21">
        <f t="shared" si="33"/>
        <v>0</v>
      </c>
      <c r="AC84" s="21">
        <f t="shared" si="33"/>
        <v>0</v>
      </c>
      <c r="AD84" s="21">
        <f t="shared" si="33"/>
        <v>0</v>
      </c>
      <c r="AE84" s="21">
        <f t="shared" si="3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0</v>
      </c>
      <c r="U91" s="21">
        <f t="shared" si="34"/>
        <v>0</v>
      </c>
      <c r="V91" s="21">
        <f t="shared" si="34"/>
        <v>0</v>
      </c>
      <c r="W91" s="21">
        <f t="shared" si="34"/>
        <v>0</v>
      </c>
      <c r="X91" s="21">
        <f t="shared" si="34"/>
        <v>0</v>
      </c>
      <c r="Y91" s="21">
        <f t="shared" si="34"/>
        <v>0</v>
      </c>
      <c r="Z91" s="21">
        <f t="shared" si="34"/>
        <v>0</v>
      </c>
      <c r="AA91" s="21">
        <f t="shared" si="34"/>
        <v>0</v>
      </c>
      <c r="AB91" s="21">
        <f t="shared" si="34"/>
        <v>0</v>
      </c>
      <c r="AC91" s="21">
        <f t="shared" si="34"/>
        <v>0</v>
      </c>
      <c r="AD91" s="21">
        <f t="shared" si="34"/>
        <v>3.1327155112353815E-5</v>
      </c>
      <c r="AE91" s="21">
        <f t="shared" si="34"/>
        <v>2.2638768302198688E-4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0</v>
      </c>
      <c r="U94" s="21">
        <f t="shared" si="35"/>
        <v>0</v>
      </c>
      <c r="V94" s="21">
        <f t="shared" si="35"/>
        <v>0</v>
      </c>
      <c r="W94" s="21">
        <f t="shared" si="35"/>
        <v>0</v>
      </c>
      <c r="X94" s="21">
        <f t="shared" si="35"/>
        <v>0</v>
      </c>
      <c r="Y94" s="21">
        <f t="shared" si="35"/>
        <v>0</v>
      </c>
      <c r="Z94" s="21">
        <f t="shared" si="35"/>
        <v>0</v>
      </c>
      <c r="AA94" s="21">
        <f t="shared" si="35"/>
        <v>0</v>
      </c>
      <c r="AB94" s="21">
        <f t="shared" si="35"/>
        <v>0</v>
      </c>
      <c r="AC94" s="21">
        <f t="shared" si="35"/>
        <v>0</v>
      </c>
      <c r="AD94" s="21">
        <f t="shared" si="35"/>
        <v>3.1327155112353815E-5</v>
      </c>
      <c r="AE94" s="21">
        <f t="shared" si="35"/>
        <v>2.2638768302198688E-4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3.1327155112353815E-5</v>
      </c>
      <c r="AE99" s="27">
        <v>2.2638768302198688E-4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1.0540705677966395</v>
      </c>
      <c r="D111" s="28">
        <f t="shared" si="39"/>
        <v>1.050429228338978</v>
      </c>
      <c r="E111" s="28">
        <f t="shared" si="39"/>
        <v>21.709972412619905</v>
      </c>
      <c r="F111" s="28">
        <f t="shared" si="39"/>
        <v>26.788749871991481</v>
      </c>
      <c r="G111" s="28">
        <f t="shared" si="39"/>
        <v>31.911752905773138</v>
      </c>
      <c r="H111" s="28">
        <f t="shared" si="39"/>
        <v>37.002980837060193</v>
      </c>
      <c r="I111" s="28">
        <f t="shared" si="39"/>
        <v>42.123983028189869</v>
      </c>
      <c r="J111" s="28">
        <f t="shared" si="39"/>
        <v>47.215936266158465</v>
      </c>
      <c r="K111" s="28">
        <f t="shared" si="39"/>
        <v>52.297910346724919</v>
      </c>
      <c r="L111" s="28">
        <f t="shared" si="39"/>
        <v>57.272980366090962</v>
      </c>
      <c r="M111" s="28">
        <f t="shared" si="39"/>
        <v>62.505703451020892</v>
      </c>
      <c r="N111" s="28">
        <f t="shared" si="39"/>
        <v>67.606995829073355</v>
      </c>
      <c r="O111" s="28">
        <f t="shared" si="39"/>
        <v>69.521565104975551</v>
      </c>
      <c r="P111" s="28">
        <f t="shared" si="39"/>
        <v>79.312883803704324</v>
      </c>
      <c r="Q111" s="28">
        <f t="shared" si="39"/>
        <v>84.365957740991831</v>
      </c>
      <c r="R111" s="28">
        <f t="shared" si="39"/>
        <v>82.265954450225166</v>
      </c>
      <c r="S111" s="28">
        <f t="shared" si="39"/>
        <v>103.06692489017806</v>
      </c>
      <c r="T111" s="28">
        <f t="shared" si="39"/>
        <v>100.84854796540783</v>
      </c>
      <c r="U111" s="28">
        <f t="shared" si="39"/>
        <v>96.945793002396968</v>
      </c>
      <c r="V111" s="28">
        <f t="shared" si="39"/>
        <v>82.73476501461468</v>
      </c>
      <c r="W111" s="28">
        <f t="shared" si="39"/>
        <v>118.49398183316715</v>
      </c>
      <c r="X111" s="28">
        <f t="shared" si="39"/>
        <v>118.32453320533379</v>
      </c>
      <c r="Y111" s="28">
        <f t="shared" si="39"/>
        <v>113.81485542439343</v>
      </c>
      <c r="Z111" s="28">
        <f t="shared" si="39"/>
        <v>128.45231813765253</v>
      </c>
      <c r="AA111" s="28">
        <f t="shared" si="39"/>
        <v>325.66531768875672</v>
      </c>
      <c r="AB111" s="28">
        <f t="shared" si="39"/>
        <v>387.35113514915997</v>
      </c>
      <c r="AC111" s="28">
        <f t="shared" si="39"/>
        <v>388.03616303552792</v>
      </c>
      <c r="AD111" s="28">
        <f t="shared" si="39"/>
        <v>289.98129103805849</v>
      </c>
      <c r="AE111" s="28">
        <f t="shared" si="39"/>
        <v>280.7906486289184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0</v>
      </c>
      <c r="D112" s="21">
        <f t="shared" si="40"/>
        <v>0</v>
      </c>
      <c r="E112" s="21">
        <f t="shared" si="40"/>
        <v>20.605482492042462</v>
      </c>
      <c r="F112" s="21">
        <f t="shared" si="40"/>
        <v>25.678694242971233</v>
      </c>
      <c r="G112" s="21">
        <f t="shared" si="40"/>
        <v>30.751905993899999</v>
      </c>
      <c r="H112" s="21">
        <f t="shared" si="40"/>
        <v>35.825117744828766</v>
      </c>
      <c r="I112" s="21">
        <f t="shared" si="40"/>
        <v>40.898329495756158</v>
      </c>
      <c r="J112" s="21">
        <f t="shared" si="40"/>
        <v>45.971541246684929</v>
      </c>
      <c r="K112" s="21">
        <f t="shared" si="40"/>
        <v>51.044752997613699</v>
      </c>
      <c r="L112" s="21">
        <f t="shared" si="40"/>
        <v>56.117964748542462</v>
      </c>
      <c r="M112" s="21">
        <f t="shared" si="40"/>
        <v>61.191176499471233</v>
      </c>
      <c r="N112" s="21">
        <f t="shared" si="40"/>
        <v>66.264388250400003</v>
      </c>
      <c r="O112" s="21">
        <f t="shared" si="40"/>
        <v>68.1842610705</v>
      </c>
      <c r="P112" s="21">
        <f t="shared" si="40"/>
        <v>77.988008249850012</v>
      </c>
      <c r="Q112" s="21">
        <f t="shared" si="40"/>
        <v>82.9839570834</v>
      </c>
      <c r="R112" s="21">
        <f t="shared" si="40"/>
        <v>80.802887115600001</v>
      </c>
      <c r="S112" s="21">
        <f t="shared" si="40"/>
        <v>101.5068192186</v>
      </c>
      <c r="T112" s="21">
        <f t="shared" si="40"/>
        <v>99.248275520549996</v>
      </c>
      <c r="U112" s="21">
        <f t="shared" si="40"/>
        <v>95.186438520300015</v>
      </c>
      <c r="V112" s="21">
        <f t="shared" si="40"/>
        <v>80.970377941950005</v>
      </c>
      <c r="W112" s="21">
        <f t="shared" si="40"/>
        <v>116.58025574505001</v>
      </c>
      <c r="X112" s="21">
        <f t="shared" si="40"/>
        <v>116.01137721149999</v>
      </c>
      <c r="Y112" s="21">
        <f t="shared" si="40"/>
        <v>111.16447307804999</v>
      </c>
      <c r="Z112" s="21">
        <f t="shared" si="40"/>
        <v>125.76347523735001</v>
      </c>
      <c r="AA112" s="21">
        <f t="shared" si="40"/>
        <v>323.02267554693697</v>
      </c>
      <c r="AB112" s="21">
        <f t="shared" si="40"/>
        <v>384.72264219035367</v>
      </c>
      <c r="AC112" s="21">
        <f t="shared" si="40"/>
        <v>385.0535079229025</v>
      </c>
      <c r="AD112" s="21">
        <f t="shared" si="40"/>
        <v>286.82231119722337</v>
      </c>
      <c r="AE112" s="21">
        <f t="shared" si="40"/>
        <v>277.58293456237084</v>
      </c>
    </row>
    <row r="113" spans="1:31" x14ac:dyDescent="0.2">
      <c r="A113" s="13" t="s">
        <v>252</v>
      </c>
      <c r="B113" s="4" t="s">
        <v>253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125.09131381413697</v>
      </c>
      <c r="AB113" s="27">
        <v>196.3212871233537</v>
      </c>
      <c r="AC113" s="27">
        <v>170.53981653640253</v>
      </c>
      <c r="AD113" s="27">
        <v>99.968552268676021</v>
      </c>
      <c r="AE113" s="27">
        <v>67.413031141957418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20.605482492042462</v>
      </c>
      <c r="F114" s="27">
        <v>25.678694242971233</v>
      </c>
      <c r="G114" s="27">
        <v>30.751905993899999</v>
      </c>
      <c r="H114" s="27">
        <v>35.825117744828766</v>
      </c>
      <c r="I114" s="27">
        <v>40.898329495756158</v>
      </c>
      <c r="J114" s="27">
        <v>45.971541246684929</v>
      </c>
      <c r="K114" s="27">
        <v>51.044752997613699</v>
      </c>
      <c r="L114" s="27">
        <v>56.117964748542462</v>
      </c>
      <c r="M114" s="27">
        <v>61.191176499471233</v>
      </c>
      <c r="N114" s="27">
        <v>66.264388250400003</v>
      </c>
      <c r="O114" s="27">
        <v>68.1842610705</v>
      </c>
      <c r="P114" s="27">
        <v>77.988008249850012</v>
      </c>
      <c r="Q114" s="27">
        <v>82.9839570834</v>
      </c>
      <c r="R114" s="27">
        <v>80.802887115600001</v>
      </c>
      <c r="S114" s="27">
        <v>101.5068192186</v>
      </c>
      <c r="T114" s="27">
        <v>99.248275520549996</v>
      </c>
      <c r="U114" s="27">
        <v>95.186438520300015</v>
      </c>
      <c r="V114" s="27">
        <v>80.970377941950005</v>
      </c>
      <c r="W114" s="27">
        <v>116.58025574505001</v>
      </c>
      <c r="X114" s="27">
        <v>116.01137721149999</v>
      </c>
      <c r="Y114" s="27">
        <v>111.16447307804999</v>
      </c>
      <c r="Z114" s="27">
        <v>125.76347523735001</v>
      </c>
      <c r="AA114" s="27">
        <v>197.93136173279999</v>
      </c>
      <c r="AB114" s="27">
        <v>188.401355067</v>
      </c>
      <c r="AC114" s="27">
        <v>214.51369138649997</v>
      </c>
      <c r="AD114" s="27">
        <v>186.85375892854736</v>
      </c>
      <c r="AE114" s="27">
        <v>210.16990342041339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0</v>
      </c>
      <c r="D122" s="21">
        <f t="shared" si="42"/>
        <v>0</v>
      </c>
      <c r="E122" s="21">
        <f t="shared" si="42"/>
        <v>0</v>
      </c>
      <c r="F122" s="21">
        <f t="shared" si="42"/>
        <v>0</v>
      </c>
      <c r="G122" s="21">
        <f t="shared" si="42"/>
        <v>0</v>
      </c>
      <c r="H122" s="21">
        <f t="shared" si="42"/>
        <v>0</v>
      </c>
      <c r="I122" s="21">
        <f t="shared" si="42"/>
        <v>0</v>
      </c>
      <c r="J122" s="21">
        <f t="shared" si="42"/>
        <v>0</v>
      </c>
      <c r="K122" s="21">
        <f t="shared" si="42"/>
        <v>0</v>
      </c>
      <c r="L122" s="21">
        <f t="shared" si="42"/>
        <v>0</v>
      </c>
      <c r="M122" s="21">
        <f t="shared" si="42"/>
        <v>0</v>
      </c>
      <c r="N122" s="21">
        <f t="shared" si="42"/>
        <v>0</v>
      </c>
      <c r="O122" s="21">
        <f t="shared" si="42"/>
        <v>0</v>
      </c>
      <c r="P122" s="21">
        <f t="shared" si="42"/>
        <v>0</v>
      </c>
      <c r="Q122" s="21">
        <f t="shared" si="42"/>
        <v>0</v>
      </c>
      <c r="R122" s="21">
        <f t="shared" si="42"/>
        <v>0</v>
      </c>
      <c r="S122" s="21">
        <f t="shared" si="42"/>
        <v>0</v>
      </c>
      <c r="T122" s="21">
        <f t="shared" si="42"/>
        <v>0</v>
      </c>
      <c r="U122" s="21">
        <f t="shared" si="42"/>
        <v>0</v>
      </c>
      <c r="V122" s="21">
        <f t="shared" si="42"/>
        <v>0</v>
      </c>
      <c r="W122" s="21">
        <f t="shared" si="42"/>
        <v>0</v>
      </c>
      <c r="X122" s="21">
        <f t="shared" si="42"/>
        <v>0</v>
      </c>
      <c r="Y122" s="21">
        <f t="shared" si="42"/>
        <v>0</v>
      </c>
      <c r="Z122" s="21">
        <f t="shared" si="42"/>
        <v>0</v>
      </c>
      <c r="AA122" s="21">
        <f t="shared" si="42"/>
        <v>0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0</v>
      </c>
      <c r="D130" s="21">
        <f t="shared" si="43"/>
        <v>0</v>
      </c>
      <c r="E130" s="21">
        <f t="shared" si="43"/>
        <v>0</v>
      </c>
      <c r="F130" s="21">
        <f t="shared" si="43"/>
        <v>0</v>
      </c>
      <c r="G130" s="21">
        <f t="shared" si="43"/>
        <v>0</v>
      </c>
      <c r="H130" s="21">
        <f t="shared" si="43"/>
        <v>0</v>
      </c>
      <c r="I130" s="21">
        <f t="shared" si="43"/>
        <v>0</v>
      </c>
      <c r="J130" s="21">
        <f t="shared" si="43"/>
        <v>0</v>
      </c>
      <c r="K130" s="21">
        <f t="shared" si="43"/>
        <v>0</v>
      </c>
      <c r="L130" s="21">
        <f t="shared" si="43"/>
        <v>0</v>
      </c>
      <c r="M130" s="21">
        <f t="shared" si="43"/>
        <v>0</v>
      </c>
      <c r="N130" s="21">
        <f t="shared" si="43"/>
        <v>0</v>
      </c>
      <c r="O130" s="21">
        <f t="shared" si="43"/>
        <v>0</v>
      </c>
      <c r="P130" s="21">
        <f t="shared" si="43"/>
        <v>0</v>
      </c>
      <c r="Q130" s="21">
        <f t="shared" si="43"/>
        <v>0</v>
      </c>
      <c r="R130" s="21">
        <f t="shared" si="43"/>
        <v>0</v>
      </c>
      <c r="S130" s="21">
        <f t="shared" si="43"/>
        <v>0</v>
      </c>
      <c r="T130" s="21">
        <f t="shared" si="43"/>
        <v>0</v>
      </c>
      <c r="U130" s="21">
        <f t="shared" si="43"/>
        <v>0</v>
      </c>
      <c r="V130" s="21">
        <f t="shared" si="43"/>
        <v>0</v>
      </c>
      <c r="W130" s="21">
        <f t="shared" si="43"/>
        <v>0</v>
      </c>
      <c r="X130" s="21">
        <f t="shared" si="43"/>
        <v>0</v>
      </c>
      <c r="Y130" s="21">
        <f t="shared" si="43"/>
        <v>0</v>
      </c>
      <c r="Z130" s="21">
        <f t="shared" si="43"/>
        <v>0</v>
      </c>
      <c r="AA130" s="21">
        <f t="shared" si="43"/>
        <v>0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0</v>
      </c>
      <c r="D141" s="21">
        <f t="shared" si="44"/>
        <v>0</v>
      </c>
      <c r="E141" s="21">
        <f t="shared" si="44"/>
        <v>0</v>
      </c>
      <c r="F141" s="21">
        <f t="shared" si="44"/>
        <v>0</v>
      </c>
      <c r="G141" s="21">
        <f t="shared" si="44"/>
        <v>0</v>
      </c>
      <c r="H141" s="21">
        <f t="shared" si="44"/>
        <v>0</v>
      </c>
      <c r="I141" s="21">
        <f t="shared" si="44"/>
        <v>0</v>
      </c>
      <c r="J141" s="21">
        <f t="shared" si="44"/>
        <v>0</v>
      </c>
      <c r="K141" s="21">
        <f t="shared" si="44"/>
        <v>0</v>
      </c>
      <c r="L141" s="21">
        <f t="shared" si="44"/>
        <v>0</v>
      </c>
      <c r="M141" s="21">
        <f t="shared" si="44"/>
        <v>0</v>
      </c>
      <c r="N141" s="21">
        <f t="shared" si="44"/>
        <v>0</v>
      </c>
      <c r="O141" s="21">
        <f t="shared" si="44"/>
        <v>0</v>
      </c>
      <c r="P141" s="21">
        <f t="shared" si="44"/>
        <v>0</v>
      </c>
      <c r="Q141" s="21">
        <f t="shared" si="44"/>
        <v>0</v>
      </c>
      <c r="R141" s="21">
        <f t="shared" si="44"/>
        <v>0</v>
      </c>
      <c r="S141" s="21">
        <f t="shared" si="44"/>
        <v>0</v>
      </c>
      <c r="T141" s="21">
        <f t="shared" si="44"/>
        <v>0</v>
      </c>
      <c r="U141" s="21">
        <f t="shared" si="44"/>
        <v>0</v>
      </c>
      <c r="V141" s="21">
        <f t="shared" si="44"/>
        <v>0</v>
      </c>
      <c r="W141" s="21">
        <f t="shared" si="44"/>
        <v>0</v>
      </c>
      <c r="X141" s="21">
        <f t="shared" si="44"/>
        <v>0</v>
      </c>
      <c r="Y141" s="21">
        <f t="shared" si="44"/>
        <v>0</v>
      </c>
      <c r="Z141" s="21">
        <f t="shared" si="44"/>
        <v>0</v>
      </c>
      <c r="AA141" s="21">
        <f t="shared" si="44"/>
        <v>0</v>
      </c>
      <c r="AB141" s="21">
        <f t="shared" si="44"/>
        <v>0</v>
      </c>
      <c r="AC141" s="21">
        <f t="shared" si="44"/>
        <v>0</v>
      </c>
      <c r="AD141" s="21">
        <f t="shared" si="44"/>
        <v>0</v>
      </c>
      <c r="AE141" s="21">
        <f t="shared" si="44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1.0540705677966395</v>
      </c>
      <c r="D149" s="21">
        <f t="shared" si="45"/>
        <v>1.050429228338978</v>
      </c>
      <c r="E149" s="21">
        <f t="shared" si="45"/>
        <v>1.104489920577443</v>
      </c>
      <c r="F149" s="21">
        <f t="shared" si="45"/>
        <v>1.1100556290202479</v>
      </c>
      <c r="G149" s="21">
        <f t="shared" si="45"/>
        <v>1.1598469118731383</v>
      </c>
      <c r="H149" s="21">
        <f t="shared" si="45"/>
        <v>1.1778630922314295</v>
      </c>
      <c r="I149" s="21">
        <f t="shared" si="45"/>
        <v>1.2256535324337077</v>
      </c>
      <c r="J149" s="21">
        <f t="shared" si="45"/>
        <v>1.2443950194735389</v>
      </c>
      <c r="K149" s="21">
        <f t="shared" si="45"/>
        <v>1.2531573491112198</v>
      </c>
      <c r="L149" s="21">
        <f t="shared" si="45"/>
        <v>1.1550156175485027</v>
      </c>
      <c r="M149" s="21">
        <f t="shared" si="45"/>
        <v>1.314526951549658</v>
      </c>
      <c r="N149" s="21">
        <f t="shared" si="45"/>
        <v>1.3426075786733465</v>
      </c>
      <c r="O149" s="21">
        <f t="shared" si="45"/>
        <v>1.3373040344755456</v>
      </c>
      <c r="P149" s="21">
        <f t="shared" si="45"/>
        <v>1.3248755538543073</v>
      </c>
      <c r="Q149" s="21">
        <f t="shared" si="45"/>
        <v>1.382000657591834</v>
      </c>
      <c r="R149" s="21">
        <f t="shared" si="45"/>
        <v>1.4630673346251699</v>
      </c>
      <c r="S149" s="21">
        <f t="shared" si="45"/>
        <v>1.5601056715780537</v>
      </c>
      <c r="T149" s="21">
        <f t="shared" si="45"/>
        <v>1.6002724448578403</v>
      </c>
      <c r="U149" s="21">
        <f t="shared" si="45"/>
        <v>1.7593544820969567</v>
      </c>
      <c r="V149" s="21">
        <f t="shared" si="45"/>
        <v>1.7643870726646762</v>
      </c>
      <c r="W149" s="21">
        <f t="shared" si="45"/>
        <v>1.913726088117141</v>
      </c>
      <c r="X149" s="21">
        <f t="shared" si="45"/>
        <v>2.3131559938337989</v>
      </c>
      <c r="Y149" s="21">
        <f t="shared" si="45"/>
        <v>2.6503823463434379</v>
      </c>
      <c r="Z149" s="21">
        <f t="shared" si="45"/>
        <v>2.6888429003025145</v>
      </c>
      <c r="AA149" s="21">
        <f t="shared" si="45"/>
        <v>2.6426421418197439</v>
      </c>
      <c r="AB149" s="21">
        <f t="shared" si="45"/>
        <v>2.6284929588062811</v>
      </c>
      <c r="AC149" s="21">
        <f t="shared" si="45"/>
        <v>2.9826551126253968</v>
      </c>
      <c r="AD149" s="21">
        <f t="shared" si="45"/>
        <v>3.1589798408350931</v>
      </c>
      <c r="AE149" s="21">
        <f t="shared" si="45"/>
        <v>3.2077140665475947</v>
      </c>
    </row>
    <row r="150" spans="1:31" x14ac:dyDescent="0.2">
      <c r="A150" s="13" t="s">
        <v>323</v>
      </c>
      <c r="B150" s="4" t="s">
        <v>324</v>
      </c>
      <c r="C150" s="27">
        <v>0.87906630819744502</v>
      </c>
      <c r="D150" s="27">
        <v>0.89644374856342701</v>
      </c>
      <c r="E150" s="27">
        <v>0.91431002989274046</v>
      </c>
      <c r="F150" s="27">
        <v>0.93267379308548215</v>
      </c>
      <c r="G150" s="27">
        <v>0.95154414683155653</v>
      </c>
      <c r="H150" s="27">
        <v>0.97093067447630321</v>
      </c>
      <c r="I150" s="27">
        <v>0.9908434417110753</v>
      </c>
      <c r="J150" s="27">
        <v>1.0112930051014666</v>
      </c>
      <c r="K150" s="27">
        <v>1.0322904214678219</v>
      </c>
      <c r="L150" s="27">
        <v>1.0954822464993013</v>
      </c>
      <c r="M150" s="27">
        <v>1.0887778689282321</v>
      </c>
      <c r="N150" s="27">
        <v>1.1120273663611404</v>
      </c>
      <c r="O150" s="27">
        <v>1.1004399696768015</v>
      </c>
      <c r="P150" s="27">
        <v>1.0978904541597732</v>
      </c>
      <c r="Q150" s="27">
        <v>1.1419735995416018</v>
      </c>
      <c r="R150" s="27">
        <v>1.1995917643431275</v>
      </c>
      <c r="S150" s="27">
        <v>1.3222990396170622</v>
      </c>
      <c r="T150" s="27">
        <v>1.3819965961531337</v>
      </c>
      <c r="U150" s="27">
        <v>1.5330673002060402</v>
      </c>
      <c r="V150" s="27">
        <v>1.5986549849498692</v>
      </c>
      <c r="W150" s="27">
        <v>1.6889792299622759</v>
      </c>
      <c r="X150" s="27">
        <v>2.0883443124880707</v>
      </c>
      <c r="Y150" s="27">
        <v>2.4092278408041574</v>
      </c>
      <c r="Z150" s="27">
        <v>2.3701306573754599</v>
      </c>
      <c r="AA150" s="27">
        <v>2.3727213402570739</v>
      </c>
      <c r="AB150" s="27">
        <v>2.3438999801932567</v>
      </c>
      <c r="AC150" s="27">
        <v>2.7176326903332044</v>
      </c>
      <c r="AD150" s="27">
        <v>2.9457313519248585</v>
      </c>
      <c r="AE150" s="27">
        <v>2.9685524029863899</v>
      </c>
    </row>
    <row r="151" spans="1:31" x14ac:dyDescent="0.2">
      <c r="A151" s="13" t="s">
        <v>325</v>
      </c>
      <c r="B151" s="4" t="s">
        <v>326</v>
      </c>
      <c r="C151" s="27">
        <v>0.17500425959919455</v>
      </c>
      <c r="D151" s="27">
        <v>0.15398547977555102</v>
      </c>
      <c r="E151" s="27">
        <v>0.19017989068470245</v>
      </c>
      <c r="F151" s="27">
        <v>0.1773818359347657</v>
      </c>
      <c r="G151" s="27">
        <v>0.20830276504158166</v>
      </c>
      <c r="H151" s="27">
        <v>0.20693241775512622</v>
      </c>
      <c r="I151" s="27">
        <v>0.23481009072263234</v>
      </c>
      <c r="J151" s="27">
        <v>0.23310201437207229</v>
      </c>
      <c r="K151" s="27">
        <v>0.22086692764339788</v>
      </c>
      <c r="L151" s="27">
        <v>5.9533371049201457E-2</v>
      </c>
      <c r="M151" s="27">
        <v>0.22574908262142598</v>
      </c>
      <c r="N151" s="27">
        <v>0.23058021231220596</v>
      </c>
      <c r="O151" s="27">
        <v>0.236864064798744</v>
      </c>
      <c r="P151" s="27">
        <v>0.22698509969453418</v>
      </c>
      <c r="Q151" s="27">
        <v>0.24002705805023219</v>
      </c>
      <c r="R151" s="27">
        <v>0.26347557028204233</v>
      </c>
      <c r="S151" s="27">
        <v>0.23780663196099153</v>
      </c>
      <c r="T151" s="27">
        <v>0.2182758487047064</v>
      </c>
      <c r="U151" s="27">
        <v>0.22628718189091657</v>
      </c>
      <c r="V151" s="27">
        <v>0.16573208771480694</v>
      </c>
      <c r="W151" s="27">
        <v>0.22474685815486506</v>
      </c>
      <c r="X151" s="27">
        <v>0.22481168134572815</v>
      </c>
      <c r="Y151" s="27">
        <v>0.24115450553928039</v>
      </c>
      <c r="Z151" s="27">
        <v>0.31871224292705463</v>
      </c>
      <c r="AA151" s="27">
        <v>0.26992080156266973</v>
      </c>
      <c r="AB151" s="27">
        <v>0.28459297861302446</v>
      </c>
      <c r="AC151" s="27">
        <v>0.26502242229219231</v>
      </c>
      <c r="AD151" s="27">
        <v>0.21324848891023479</v>
      </c>
      <c r="AE151" s="27">
        <v>0.23916166356120466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1.9064668893582357</v>
      </c>
      <c r="D191" s="28">
        <f t="shared" si="53"/>
        <v>2.1549083555822781</v>
      </c>
      <c r="E191" s="28">
        <f t="shared" si="53"/>
        <v>2.339886009025216</v>
      </c>
      <c r="F191" s="28">
        <f t="shared" si="53"/>
        <v>2.3488209252751053</v>
      </c>
      <c r="G191" s="28">
        <f t="shared" si="53"/>
        <v>2.2264908363697451</v>
      </c>
      <c r="H191" s="28">
        <f t="shared" si="53"/>
        <v>2.4867526513680525</v>
      </c>
      <c r="I191" s="28">
        <f t="shared" si="53"/>
        <v>3.2886395041263961</v>
      </c>
      <c r="J191" s="28">
        <f t="shared" si="53"/>
        <v>2.3066722727006557</v>
      </c>
      <c r="K191" s="28">
        <f t="shared" si="53"/>
        <v>2.6160914674468385</v>
      </c>
      <c r="L191" s="28">
        <f t="shared" si="53"/>
        <v>3.0069514146993015</v>
      </c>
      <c r="M191" s="28">
        <f t="shared" si="53"/>
        <v>3.3448073325572114</v>
      </c>
      <c r="N191" s="28">
        <f t="shared" si="53"/>
        <v>3.0192622197549062</v>
      </c>
      <c r="O191" s="28">
        <f t="shared" si="53"/>
        <v>3.4077430988314412</v>
      </c>
      <c r="P191" s="28">
        <f t="shared" si="53"/>
        <v>3.7900276251877916</v>
      </c>
      <c r="Q191" s="28">
        <f t="shared" si="53"/>
        <v>3.8799482999891266</v>
      </c>
      <c r="R191" s="28">
        <f t="shared" si="53"/>
        <v>3.2602466025536532</v>
      </c>
      <c r="S191" s="28">
        <f t="shared" si="53"/>
        <v>3.4462500804802985</v>
      </c>
      <c r="T191" s="28">
        <f t="shared" si="53"/>
        <v>3.4086181271974323</v>
      </c>
      <c r="U191" s="28">
        <f t="shared" si="53"/>
        <v>3.7854498476915306</v>
      </c>
      <c r="V191" s="28">
        <f t="shared" si="53"/>
        <v>3.3276043076960797</v>
      </c>
      <c r="W191" s="28">
        <f t="shared" si="53"/>
        <v>4.1659212457265733</v>
      </c>
      <c r="X191" s="28">
        <f t="shared" si="53"/>
        <v>4.1286338878590936</v>
      </c>
      <c r="Y191" s="28">
        <f t="shared" si="53"/>
        <v>4.1111428360085869</v>
      </c>
      <c r="Z191" s="28">
        <f t="shared" si="53"/>
        <v>4.4216082852886478</v>
      </c>
      <c r="AA191" s="28">
        <f t="shared" si="53"/>
        <v>4.2129163351304504</v>
      </c>
      <c r="AB191" s="28">
        <f t="shared" si="53"/>
        <v>4.7820790649290998</v>
      </c>
      <c r="AC191" s="28">
        <f t="shared" si="53"/>
        <v>3.9420485815910724</v>
      </c>
      <c r="AD191" s="28">
        <f t="shared" si="53"/>
        <v>3.9884530117661297</v>
      </c>
      <c r="AE191" s="28">
        <f t="shared" si="53"/>
        <v>4.0387327276498732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78">+D292+D293</f>
        <v>0</v>
      </c>
      <c r="E291" s="21">
        <f t="shared" si="78"/>
        <v>0</v>
      </c>
      <c r="F291" s="21">
        <f t="shared" si="78"/>
        <v>0</v>
      </c>
      <c r="G291" s="21">
        <f t="shared" si="78"/>
        <v>0</v>
      </c>
      <c r="H291" s="21">
        <f t="shared" si="78"/>
        <v>0</v>
      </c>
      <c r="I291" s="21">
        <f t="shared" si="78"/>
        <v>0</v>
      </c>
      <c r="J291" s="21">
        <f t="shared" si="78"/>
        <v>0</v>
      </c>
      <c r="K291" s="21">
        <f t="shared" si="78"/>
        <v>0</v>
      </c>
      <c r="L291" s="21">
        <f t="shared" si="78"/>
        <v>0</v>
      </c>
      <c r="M291" s="21">
        <f t="shared" si="78"/>
        <v>0</v>
      </c>
      <c r="N291" s="21">
        <f t="shared" si="78"/>
        <v>0</v>
      </c>
      <c r="O291" s="21">
        <f t="shared" si="78"/>
        <v>0</v>
      </c>
      <c r="P291" s="21">
        <f t="shared" si="78"/>
        <v>0</v>
      </c>
      <c r="Q291" s="21">
        <f t="shared" si="78"/>
        <v>0</v>
      </c>
      <c r="R291" s="21">
        <f t="shared" si="78"/>
        <v>0</v>
      </c>
      <c r="S291" s="21">
        <f t="shared" si="78"/>
        <v>0</v>
      </c>
      <c r="T291" s="21">
        <f t="shared" si="78"/>
        <v>0</v>
      </c>
      <c r="U291" s="21">
        <f t="shared" si="78"/>
        <v>0</v>
      </c>
      <c r="V291" s="21">
        <f t="shared" si="78"/>
        <v>0</v>
      </c>
      <c r="W291" s="21">
        <f t="shared" si="78"/>
        <v>0</v>
      </c>
      <c r="X291" s="21">
        <f t="shared" si="78"/>
        <v>0</v>
      </c>
      <c r="Y291" s="21">
        <f t="shared" si="78"/>
        <v>0</v>
      </c>
      <c r="Z291" s="21">
        <f t="shared" si="78"/>
        <v>0</v>
      </c>
      <c r="AA291" s="21">
        <f t="shared" si="78"/>
        <v>0</v>
      </c>
      <c r="AB291" s="21">
        <f t="shared" si="78"/>
        <v>0</v>
      </c>
      <c r="AC291" s="21">
        <f t="shared" si="78"/>
        <v>0</v>
      </c>
      <c r="AD291" s="21">
        <f t="shared" si="78"/>
        <v>0</v>
      </c>
      <c r="AE291" s="21">
        <f t="shared" si="78"/>
        <v>0</v>
      </c>
    </row>
    <row r="292" spans="1:31" x14ac:dyDescent="0.2">
      <c r="A292" s="80" t="s">
        <v>539</v>
      </c>
      <c r="B292" s="4" t="s">
        <v>540</v>
      </c>
      <c r="C292" s="27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7">
        <v>0</v>
      </c>
      <c r="X292" s="27">
        <v>0</v>
      </c>
      <c r="Y292" s="27">
        <v>0</v>
      </c>
      <c r="Z292" s="27">
        <v>0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7">
        <v>0</v>
      </c>
      <c r="AE293" s="27">
        <v>0</v>
      </c>
    </row>
    <row r="294" spans="1:31" x14ac:dyDescent="0.2">
      <c r="A294" s="80" t="s">
        <v>543</v>
      </c>
      <c r="B294" s="4" t="s">
        <v>544</v>
      </c>
      <c r="C294" s="27">
        <v>1.9064668893582357</v>
      </c>
      <c r="D294" s="27">
        <v>2.1549083555822781</v>
      </c>
      <c r="E294" s="27">
        <v>2.339886009025216</v>
      </c>
      <c r="F294" s="27">
        <v>2.3488209252751053</v>
      </c>
      <c r="G294" s="27">
        <v>2.2264908363697451</v>
      </c>
      <c r="H294" s="27">
        <v>2.4867526513680525</v>
      </c>
      <c r="I294" s="27">
        <v>3.2886395041263961</v>
      </c>
      <c r="J294" s="27">
        <v>2.3066722727006557</v>
      </c>
      <c r="K294" s="27">
        <v>2.6160914674468385</v>
      </c>
      <c r="L294" s="27">
        <v>3.0069514146993015</v>
      </c>
      <c r="M294" s="27">
        <v>3.3448073325572114</v>
      </c>
      <c r="N294" s="27">
        <v>3.0192622197549062</v>
      </c>
      <c r="O294" s="27">
        <v>3.4077430988314412</v>
      </c>
      <c r="P294" s="27">
        <v>3.7900276251877916</v>
      </c>
      <c r="Q294" s="27">
        <v>3.8799482999891266</v>
      </c>
      <c r="R294" s="27">
        <v>3.2602466025536532</v>
      </c>
      <c r="S294" s="27">
        <v>3.4462500804802985</v>
      </c>
      <c r="T294" s="27">
        <v>3.4086181271974323</v>
      </c>
      <c r="U294" s="27">
        <v>3.7854498476915306</v>
      </c>
      <c r="V294" s="27">
        <v>3.3276043076960797</v>
      </c>
      <c r="W294" s="27">
        <v>4.1659212457265733</v>
      </c>
      <c r="X294" s="27">
        <v>4.1286338878590936</v>
      </c>
      <c r="Y294" s="27">
        <v>4.1111428360085869</v>
      </c>
      <c r="Z294" s="27">
        <v>4.4216082852886478</v>
      </c>
      <c r="AA294" s="27">
        <v>4.2129163351304504</v>
      </c>
      <c r="AB294" s="27">
        <v>4.7820790649290998</v>
      </c>
      <c r="AC294" s="27">
        <v>3.9420485815910724</v>
      </c>
      <c r="AD294" s="27">
        <v>3.9884530117661297</v>
      </c>
      <c r="AE294" s="27">
        <v>4.0387327276498732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0.29882239676144362</v>
      </c>
      <c r="D297" s="28">
        <f t="shared" si="79"/>
        <v>0.26939719700680959</v>
      </c>
      <c r="E297" s="28">
        <f t="shared" si="79"/>
        <v>0.85852624668961353</v>
      </c>
      <c r="F297" s="28">
        <f t="shared" si="79"/>
        <v>0.35757543209633408</v>
      </c>
      <c r="G297" s="28">
        <f t="shared" si="79"/>
        <v>0.43663645175814453</v>
      </c>
      <c r="H297" s="28">
        <f t="shared" si="79"/>
        <v>0.41065713495749512</v>
      </c>
      <c r="I297" s="28">
        <f t="shared" si="79"/>
        <v>0.42408941374093373</v>
      </c>
      <c r="J297" s="28">
        <f t="shared" si="79"/>
        <v>0.42409204943789131</v>
      </c>
      <c r="K297" s="28">
        <f t="shared" si="79"/>
        <v>0.44293630977371234</v>
      </c>
      <c r="L297" s="28">
        <f t="shared" si="79"/>
        <v>0.47562342008117525</v>
      </c>
      <c r="M297" s="28">
        <f t="shared" si="79"/>
        <v>0.51287732231440397</v>
      </c>
      <c r="N297" s="28">
        <f t="shared" si="79"/>
        <v>0.50988754578872952</v>
      </c>
      <c r="O297" s="28">
        <f t="shared" si="79"/>
        <v>0.49107223049867049</v>
      </c>
      <c r="P297" s="28">
        <f t="shared" si="79"/>
        <v>0.51128312166247214</v>
      </c>
      <c r="Q297" s="28">
        <f t="shared" si="79"/>
        <v>0.55149367207440114</v>
      </c>
      <c r="R297" s="28">
        <f t="shared" si="79"/>
        <v>0.5302129145613137</v>
      </c>
      <c r="S297" s="28">
        <f t="shared" si="79"/>
        <v>0.5855172768979805</v>
      </c>
      <c r="T297" s="28">
        <f t="shared" si="79"/>
        <v>0.62430420493311622</v>
      </c>
      <c r="U297" s="28">
        <f t="shared" si="79"/>
        <v>0.66373968021946439</v>
      </c>
      <c r="V297" s="28">
        <f t="shared" si="79"/>
        <v>0.65196081874282241</v>
      </c>
      <c r="W297" s="28">
        <f t="shared" si="79"/>
        <v>0.62357334125807273</v>
      </c>
      <c r="X297" s="28">
        <f t="shared" si="79"/>
        <v>0.61468958218769665</v>
      </c>
      <c r="Y297" s="28">
        <f t="shared" si="79"/>
        <v>0.71804054466777645</v>
      </c>
      <c r="Z297" s="28">
        <f t="shared" si="79"/>
        <v>0.52651134709817204</v>
      </c>
      <c r="AA297" s="28">
        <f t="shared" si="79"/>
        <v>0.4819283903788702</v>
      </c>
      <c r="AB297" s="28">
        <f t="shared" si="79"/>
        <v>0.46371875000000001</v>
      </c>
      <c r="AC297" s="28">
        <f t="shared" si="79"/>
        <v>1.9603862141401542</v>
      </c>
      <c r="AD297" s="28">
        <f t="shared" si="79"/>
        <v>1.0108598186340942</v>
      </c>
      <c r="AE297" s="28">
        <f t="shared" si="79"/>
        <v>1.5805113483678772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0.29882239676144362</v>
      </c>
      <c r="D298" s="21">
        <f t="shared" si="80"/>
        <v>0.26939719700680959</v>
      </c>
      <c r="E298" s="21">
        <f t="shared" si="80"/>
        <v>0.85852624668961353</v>
      </c>
      <c r="F298" s="21">
        <f t="shared" si="80"/>
        <v>0.35757543209633408</v>
      </c>
      <c r="G298" s="21">
        <f t="shared" si="80"/>
        <v>0.43663645175814453</v>
      </c>
      <c r="H298" s="21">
        <f t="shared" si="80"/>
        <v>0.41065713495749512</v>
      </c>
      <c r="I298" s="21">
        <f t="shared" si="80"/>
        <v>0.42408941374093373</v>
      </c>
      <c r="J298" s="21">
        <f t="shared" si="80"/>
        <v>0.42409204943789131</v>
      </c>
      <c r="K298" s="21">
        <f t="shared" si="80"/>
        <v>0.44293630977371234</v>
      </c>
      <c r="L298" s="21">
        <f t="shared" si="80"/>
        <v>0.47562342008117525</v>
      </c>
      <c r="M298" s="21">
        <f t="shared" si="80"/>
        <v>0.51287732231440397</v>
      </c>
      <c r="N298" s="21">
        <f t="shared" si="80"/>
        <v>0.50988754578872952</v>
      </c>
      <c r="O298" s="21">
        <f t="shared" si="80"/>
        <v>0.49107223049867049</v>
      </c>
      <c r="P298" s="21">
        <f t="shared" si="80"/>
        <v>0.51128312166247214</v>
      </c>
      <c r="Q298" s="21">
        <f t="shared" si="80"/>
        <v>0.55149367207440114</v>
      </c>
      <c r="R298" s="21">
        <f t="shared" si="80"/>
        <v>0.5302129145613137</v>
      </c>
      <c r="S298" s="21">
        <f t="shared" si="80"/>
        <v>0.5855172768979805</v>
      </c>
      <c r="T298" s="21">
        <f t="shared" si="80"/>
        <v>0.62430420493311622</v>
      </c>
      <c r="U298" s="21">
        <f t="shared" si="80"/>
        <v>0.66373968021946439</v>
      </c>
      <c r="V298" s="21">
        <f t="shared" si="80"/>
        <v>0.65196081874282241</v>
      </c>
      <c r="W298" s="21">
        <f t="shared" si="80"/>
        <v>0.62357334125807273</v>
      </c>
      <c r="X298" s="21">
        <f t="shared" si="80"/>
        <v>0.61468958218769665</v>
      </c>
      <c r="Y298" s="21">
        <f t="shared" si="80"/>
        <v>0.71804054466777645</v>
      </c>
      <c r="Z298" s="21">
        <f t="shared" si="80"/>
        <v>0.52651134709817204</v>
      </c>
      <c r="AA298" s="21">
        <f t="shared" si="80"/>
        <v>0.4819283903788702</v>
      </c>
      <c r="AB298" s="21">
        <f t="shared" si="80"/>
        <v>0.46371875000000001</v>
      </c>
      <c r="AC298" s="21">
        <f t="shared" si="80"/>
        <v>1.9603862141401542</v>
      </c>
      <c r="AD298" s="21">
        <f t="shared" si="80"/>
        <v>1.0108598186340942</v>
      </c>
      <c r="AE298" s="21">
        <f t="shared" si="80"/>
        <v>1.5805113483678772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3.8308958825009634E-2</v>
      </c>
      <c r="D299" s="21">
        <f t="shared" si="81"/>
        <v>0</v>
      </c>
      <c r="E299" s="21">
        <f t="shared" si="81"/>
        <v>0.54628404968280375</v>
      </c>
      <c r="F299" s="21">
        <f t="shared" si="81"/>
        <v>0</v>
      </c>
      <c r="G299" s="21">
        <f t="shared" si="81"/>
        <v>3.4478062942508672E-2</v>
      </c>
      <c r="H299" s="21">
        <f t="shared" si="81"/>
        <v>0</v>
      </c>
      <c r="I299" s="21">
        <f t="shared" si="81"/>
        <v>0</v>
      </c>
      <c r="J299" s="21">
        <f t="shared" si="81"/>
        <v>0</v>
      </c>
      <c r="K299" s="21">
        <f t="shared" si="81"/>
        <v>0</v>
      </c>
      <c r="L299" s="21">
        <f t="shared" si="81"/>
        <v>1.5323583530003853E-2</v>
      </c>
      <c r="M299" s="21">
        <f t="shared" si="81"/>
        <v>6.5891409179016563E-2</v>
      </c>
      <c r="N299" s="21">
        <f t="shared" si="81"/>
        <v>3.8308958825009634E-2</v>
      </c>
      <c r="O299" s="21">
        <f t="shared" si="81"/>
        <v>1.4619596248008069E-2</v>
      </c>
      <c r="P299" s="21">
        <f t="shared" si="81"/>
        <v>1.315763662320726E-3</v>
      </c>
      <c r="Q299" s="21">
        <f t="shared" si="81"/>
        <v>5.6870229404751386E-2</v>
      </c>
      <c r="R299" s="21">
        <f t="shared" si="81"/>
        <v>0</v>
      </c>
      <c r="S299" s="21">
        <f t="shared" si="81"/>
        <v>0</v>
      </c>
      <c r="T299" s="21">
        <f t="shared" si="81"/>
        <v>0</v>
      </c>
      <c r="U299" s="21">
        <f t="shared" si="81"/>
        <v>0</v>
      </c>
      <c r="V299" s="21">
        <f t="shared" si="81"/>
        <v>0</v>
      </c>
      <c r="W299" s="21">
        <f t="shared" si="81"/>
        <v>0</v>
      </c>
      <c r="X299" s="21">
        <f t="shared" si="81"/>
        <v>0</v>
      </c>
      <c r="Y299" s="21">
        <f t="shared" si="81"/>
        <v>0.14619596248008065</v>
      </c>
      <c r="Z299" s="21">
        <f t="shared" si="81"/>
        <v>0</v>
      </c>
      <c r="AA299" s="21">
        <f t="shared" si="81"/>
        <v>0</v>
      </c>
      <c r="AB299" s="21">
        <f t="shared" si="81"/>
        <v>0</v>
      </c>
      <c r="AC299" s="21">
        <f>+AC300+AC349+AC364</f>
        <v>1.5225312141401537</v>
      </c>
      <c r="AD299" s="21">
        <f t="shared" si="81"/>
        <v>0.58397731863409341</v>
      </c>
      <c r="AE299" s="21">
        <f t="shared" si="81"/>
        <v>1.1815825983678774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3.8308958825009634E-2</v>
      </c>
      <c r="D349" s="21">
        <f t="shared" si="88"/>
        <v>0</v>
      </c>
      <c r="E349" s="21">
        <f t="shared" si="88"/>
        <v>0.54628404968280375</v>
      </c>
      <c r="F349" s="21">
        <f t="shared" si="88"/>
        <v>0</v>
      </c>
      <c r="G349" s="21">
        <f t="shared" si="88"/>
        <v>3.4478062942508672E-2</v>
      </c>
      <c r="H349" s="21">
        <f t="shared" si="88"/>
        <v>0</v>
      </c>
      <c r="I349" s="21">
        <f t="shared" si="88"/>
        <v>0</v>
      </c>
      <c r="J349" s="21">
        <f t="shared" si="88"/>
        <v>0</v>
      </c>
      <c r="K349" s="21">
        <f t="shared" si="88"/>
        <v>0</v>
      </c>
      <c r="L349" s="21">
        <f t="shared" si="88"/>
        <v>1.5323583530003853E-2</v>
      </c>
      <c r="M349" s="21">
        <f t="shared" si="88"/>
        <v>6.5891409179016563E-2</v>
      </c>
      <c r="N349" s="21">
        <f t="shared" si="88"/>
        <v>3.8308958825009634E-2</v>
      </c>
      <c r="O349" s="21">
        <f t="shared" si="88"/>
        <v>1.4619596248008069E-2</v>
      </c>
      <c r="P349" s="21">
        <f t="shared" si="88"/>
        <v>1.315763662320726E-3</v>
      </c>
      <c r="Q349" s="21">
        <f t="shared" si="88"/>
        <v>5.6870229404751386E-2</v>
      </c>
      <c r="R349" s="21">
        <f t="shared" si="88"/>
        <v>0</v>
      </c>
      <c r="S349" s="21">
        <f t="shared" si="88"/>
        <v>0</v>
      </c>
      <c r="T349" s="21">
        <f t="shared" si="88"/>
        <v>0</v>
      </c>
      <c r="U349" s="21">
        <f t="shared" si="88"/>
        <v>0</v>
      </c>
      <c r="V349" s="21">
        <f t="shared" si="88"/>
        <v>0</v>
      </c>
      <c r="W349" s="21">
        <f t="shared" si="88"/>
        <v>0</v>
      </c>
      <c r="X349" s="21">
        <f t="shared" si="88"/>
        <v>0</v>
      </c>
      <c r="Y349" s="21">
        <f t="shared" si="88"/>
        <v>0.14619596248008065</v>
      </c>
      <c r="Z349" s="21">
        <f t="shared" si="88"/>
        <v>0</v>
      </c>
      <c r="AA349" s="21">
        <f t="shared" si="88"/>
        <v>0</v>
      </c>
      <c r="AB349" s="21">
        <f t="shared" si="88"/>
        <v>0</v>
      </c>
      <c r="AC349" s="21">
        <f t="shared" si="88"/>
        <v>1.5225312141401537</v>
      </c>
      <c r="AD349" s="21">
        <f t="shared" si="88"/>
        <v>0.58397731863409341</v>
      </c>
      <c r="AE349" s="21">
        <f t="shared" si="88"/>
        <v>1.1815825983678774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0</v>
      </c>
      <c r="D350" s="21">
        <f t="shared" si="89"/>
        <v>0</v>
      </c>
      <c r="E350" s="21">
        <f t="shared" si="89"/>
        <v>0</v>
      </c>
      <c r="F350" s="21">
        <f t="shared" si="89"/>
        <v>0</v>
      </c>
      <c r="G350" s="21">
        <f t="shared" si="89"/>
        <v>0</v>
      </c>
      <c r="H350" s="21">
        <f t="shared" si="89"/>
        <v>0</v>
      </c>
      <c r="I350" s="21">
        <f t="shared" si="89"/>
        <v>0</v>
      </c>
      <c r="J350" s="21">
        <f t="shared" si="89"/>
        <v>0</v>
      </c>
      <c r="K350" s="21">
        <f t="shared" si="89"/>
        <v>0</v>
      </c>
      <c r="L350" s="21">
        <f t="shared" si="89"/>
        <v>0</v>
      </c>
      <c r="M350" s="21">
        <f t="shared" si="89"/>
        <v>0</v>
      </c>
      <c r="N350" s="21">
        <f t="shared" si="89"/>
        <v>0</v>
      </c>
      <c r="O350" s="21">
        <f t="shared" si="89"/>
        <v>0</v>
      </c>
      <c r="P350" s="21">
        <f t="shared" si="89"/>
        <v>0</v>
      </c>
      <c r="Q350" s="21">
        <f t="shared" si="89"/>
        <v>0</v>
      </c>
      <c r="R350" s="21">
        <f t="shared" si="89"/>
        <v>0</v>
      </c>
      <c r="S350" s="21">
        <f t="shared" si="89"/>
        <v>0</v>
      </c>
      <c r="T350" s="21">
        <f t="shared" si="89"/>
        <v>0</v>
      </c>
      <c r="U350" s="21">
        <f t="shared" si="89"/>
        <v>0</v>
      </c>
      <c r="V350" s="21">
        <f t="shared" si="89"/>
        <v>0</v>
      </c>
      <c r="W350" s="21">
        <f t="shared" si="89"/>
        <v>0</v>
      </c>
      <c r="X350" s="21">
        <f t="shared" si="89"/>
        <v>0</v>
      </c>
      <c r="Y350" s="21">
        <f t="shared" si="89"/>
        <v>0</v>
      </c>
      <c r="Z350" s="21">
        <f t="shared" si="89"/>
        <v>0</v>
      </c>
      <c r="AA350" s="21">
        <f t="shared" si="89"/>
        <v>0</v>
      </c>
      <c r="AB350" s="21">
        <f t="shared" si="89"/>
        <v>0</v>
      </c>
      <c r="AC350" s="21">
        <f t="shared" si="89"/>
        <v>0</v>
      </c>
      <c r="AD350" s="21">
        <f t="shared" si="89"/>
        <v>0</v>
      </c>
      <c r="AE350" s="21">
        <f t="shared" si="8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0</v>
      </c>
      <c r="D355" s="21">
        <f t="shared" si="90"/>
        <v>0</v>
      </c>
      <c r="E355" s="21">
        <f t="shared" si="90"/>
        <v>0</v>
      </c>
      <c r="F355" s="21">
        <f t="shared" si="90"/>
        <v>0</v>
      </c>
      <c r="G355" s="21">
        <f t="shared" si="90"/>
        <v>0</v>
      </c>
      <c r="H355" s="21">
        <f t="shared" si="90"/>
        <v>0</v>
      </c>
      <c r="I355" s="21">
        <f t="shared" si="90"/>
        <v>0</v>
      </c>
      <c r="J355" s="21">
        <f t="shared" si="90"/>
        <v>0</v>
      </c>
      <c r="K355" s="21">
        <f t="shared" si="90"/>
        <v>0</v>
      </c>
      <c r="L355" s="21">
        <f t="shared" si="90"/>
        <v>0</v>
      </c>
      <c r="M355" s="21">
        <f t="shared" si="90"/>
        <v>0</v>
      </c>
      <c r="N355" s="21">
        <f t="shared" si="90"/>
        <v>0</v>
      </c>
      <c r="O355" s="21">
        <f t="shared" si="90"/>
        <v>0</v>
      </c>
      <c r="P355" s="21">
        <f t="shared" si="90"/>
        <v>0</v>
      </c>
      <c r="Q355" s="21">
        <f t="shared" si="90"/>
        <v>0</v>
      </c>
      <c r="R355" s="21">
        <f t="shared" si="90"/>
        <v>0</v>
      </c>
      <c r="S355" s="21">
        <f t="shared" si="90"/>
        <v>0</v>
      </c>
      <c r="T355" s="21">
        <f t="shared" si="90"/>
        <v>0</v>
      </c>
      <c r="U355" s="21">
        <f t="shared" si="90"/>
        <v>0</v>
      </c>
      <c r="V355" s="21">
        <f t="shared" si="90"/>
        <v>0</v>
      </c>
      <c r="W355" s="21">
        <f t="shared" si="90"/>
        <v>0</v>
      </c>
      <c r="X355" s="21">
        <f t="shared" si="90"/>
        <v>0</v>
      </c>
      <c r="Y355" s="21">
        <f t="shared" si="90"/>
        <v>0</v>
      </c>
      <c r="Z355" s="21">
        <f t="shared" si="90"/>
        <v>0</v>
      </c>
      <c r="AA355" s="21">
        <f t="shared" si="90"/>
        <v>0</v>
      </c>
      <c r="AB355" s="21">
        <f t="shared" si="90"/>
        <v>0</v>
      </c>
      <c r="AC355" s="21">
        <f t="shared" si="90"/>
        <v>0</v>
      </c>
      <c r="AD355" s="21">
        <f t="shared" si="90"/>
        <v>0</v>
      </c>
      <c r="AE355" s="21">
        <f t="shared" si="9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3.8308958825009634E-2</v>
      </c>
      <c r="D358" s="21">
        <f t="shared" si="91"/>
        <v>0</v>
      </c>
      <c r="E358" s="21">
        <f t="shared" si="91"/>
        <v>0.54628404968280375</v>
      </c>
      <c r="F358" s="21">
        <f t="shared" si="91"/>
        <v>0</v>
      </c>
      <c r="G358" s="21">
        <f t="shared" si="91"/>
        <v>3.4478062942508672E-2</v>
      </c>
      <c r="H358" s="21">
        <f t="shared" si="91"/>
        <v>0</v>
      </c>
      <c r="I358" s="21">
        <f t="shared" si="91"/>
        <v>0</v>
      </c>
      <c r="J358" s="21">
        <f t="shared" si="91"/>
        <v>0</v>
      </c>
      <c r="K358" s="21">
        <f t="shared" si="91"/>
        <v>0</v>
      </c>
      <c r="L358" s="21">
        <f t="shared" si="91"/>
        <v>1.5323583530003853E-2</v>
      </c>
      <c r="M358" s="21">
        <f t="shared" si="91"/>
        <v>6.5891409179016563E-2</v>
      </c>
      <c r="N358" s="21">
        <f t="shared" si="91"/>
        <v>3.8308958825009634E-2</v>
      </c>
      <c r="O358" s="21">
        <f t="shared" si="91"/>
        <v>1.4619596248008069E-2</v>
      </c>
      <c r="P358" s="21">
        <f t="shared" si="91"/>
        <v>1.315763662320726E-3</v>
      </c>
      <c r="Q358" s="21">
        <f t="shared" si="91"/>
        <v>5.6870229404751386E-2</v>
      </c>
      <c r="R358" s="21">
        <f t="shared" si="91"/>
        <v>0</v>
      </c>
      <c r="S358" s="21">
        <f t="shared" si="91"/>
        <v>0</v>
      </c>
      <c r="T358" s="21">
        <f t="shared" si="91"/>
        <v>0</v>
      </c>
      <c r="U358" s="21">
        <f t="shared" si="91"/>
        <v>0</v>
      </c>
      <c r="V358" s="21">
        <f t="shared" si="91"/>
        <v>0</v>
      </c>
      <c r="W358" s="21">
        <f t="shared" si="91"/>
        <v>0</v>
      </c>
      <c r="X358" s="21">
        <f t="shared" si="91"/>
        <v>0</v>
      </c>
      <c r="Y358" s="21">
        <f t="shared" si="91"/>
        <v>0.14619596248008065</v>
      </c>
      <c r="Z358" s="21">
        <f t="shared" si="91"/>
        <v>0</v>
      </c>
      <c r="AA358" s="21">
        <f t="shared" si="91"/>
        <v>0</v>
      </c>
      <c r="AB358" s="21">
        <f t="shared" si="91"/>
        <v>0</v>
      </c>
      <c r="AC358" s="21">
        <f t="shared" si="91"/>
        <v>1.5225312141401537</v>
      </c>
      <c r="AD358" s="21">
        <f t="shared" si="91"/>
        <v>0.58397731863409341</v>
      </c>
      <c r="AE358" s="21">
        <f t="shared" si="91"/>
        <v>1.1815825983678774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3.8308958825009634E-2</v>
      </c>
      <c r="D359" s="21">
        <f t="shared" si="92"/>
        <v>0</v>
      </c>
      <c r="E359" s="21">
        <f t="shared" si="92"/>
        <v>0.54628404968280375</v>
      </c>
      <c r="F359" s="21">
        <f t="shared" si="92"/>
        <v>0</v>
      </c>
      <c r="G359" s="21">
        <f t="shared" si="92"/>
        <v>3.4478062942508672E-2</v>
      </c>
      <c r="H359" s="21">
        <f t="shared" si="92"/>
        <v>0</v>
      </c>
      <c r="I359" s="21">
        <f t="shared" si="92"/>
        <v>0</v>
      </c>
      <c r="J359" s="21">
        <f t="shared" si="92"/>
        <v>0</v>
      </c>
      <c r="K359" s="21">
        <f t="shared" si="92"/>
        <v>0</v>
      </c>
      <c r="L359" s="21">
        <f t="shared" si="92"/>
        <v>1.5323583530003853E-2</v>
      </c>
      <c r="M359" s="21">
        <f t="shared" si="92"/>
        <v>6.5891409179016563E-2</v>
      </c>
      <c r="N359" s="21">
        <f t="shared" si="92"/>
        <v>3.8308958825009634E-2</v>
      </c>
      <c r="O359" s="21">
        <f t="shared" si="92"/>
        <v>1.4619596248008069E-2</v>
      </c>
      <c r="P359" s="21">
        <f t="shared" si="92"/>
        <v>1.315763662320726E-3</v>
      </c>
      <c r="Q359" s="21">
        <f t="shared" si="92"/>
        <v>5.6870229404751386E-2</v>
      </c>
      <c r="R359" s="21">
        <f t="shared" si="92"/>
        <v>0</v>
      </c>
      <c r="S359" s="21">
        <f t="shared" si="92"/>
        <v>0</v>
      </c>
      <c r="T359" s="21">
        <f t="shared" si="92"/>
        <v>0</v>
      </c>
      <c r="U359" s="21">
        <f t="shared" si="92"/>
        <v>0</v>
      </c>
      <c r="V359" s="21">
        <f t="shared" si="92"/>
        <v>0</v>
      </c>
      <c r="W359" s="21">
        <f t="shared" si="92"/>
        <v>0</v>
      </c>
      <c r="X359" s="21">
        <f t="shared" si="92"/>
        <v>0</v>
      </c>
      <c r="Y359" s="21">
        <f t="shared" si="92"/>
        <v>0.14619596248008065</v>
      </c>
      <c r="Z359" s="21">
        <f t="shared" si="92"/>
        <v>0</v>
      </c>
      <c r="AA359" s="21">
        <f t="shared" si="92"/>
        <v>0</v>
      </c>
      <c r="AB359" s="21">
        <f t="shared" si="92"/>
        <v>0</v>
      </c>
      <c r="AC359" s="21">
        <f t="shared" si="92"/>
        <v>1.5225312141401537</v>
      </c>
      <c r="AD359" s="21">
        <f t="shared" si="92"/>
        <v>0.58397731863409341</v>
      </c>
      <c r="AE359" s="21">
        <f t="shared" si="92"/>
        <v>1.1815825983678774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1.4619596248008069E-2</v>
      </c>
      <c r="P360" s="35">
        <v>1.315763662320726E-3</v>
      </c>
      <c r="Q360" s="35">
        <v>5.6870229404751386E-2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0.14619596248008065</v>
      </c>
      <c r="Z360" s="35">
        <v>0</v>
      </c>
      <c r="AA360" s="35">
        <v>0</v>
      </c>
      <c r="AB360" s="35">
        <v>0</v>
      </c>
      <c r="AC360" s="35">
        <v>0.11798014172142514</v>
      </c>
      <c r="AD360" s="35">
        <v>2.2367982259452343E-2</v>
      </c>
      <c r="AE360" s="35">
        <v>0.20087325244763082</v>
      </c>
    </row>
    <row r="361" spans="1:31" x14ac:dyDescent="0.2">
      <c r="A361" s="9" t="s">
        <v>625</v>
      </c>
      <c r="B361" s="4" t="s">
        <v>592</v>
      </c>
      <c r="C361" s="35">
        <v>3.8308958825009634E-2</v>
      </c>
      <c r="D361" s="35">
        <v>0</v>
      </c>
      <c r="E361" s="35">
        <v>0.54628404968280375</v>
      </c>
      <c r="F361" s="35">
        <v>0</v>
      </c>
      <c r="G361" s="35">
        <v>3.4478062942508672E-2</v>
      </c>
      <c r="H361" s="35">
        <v>0</v>
      </c>
      <c r="I361" s="35">
        <v>0</v>
      </c>
      <c r="J361" s="35">
        <v>0</v>
      </c>
      <c r="K361" s="35">
        <v>0</v>
      </c>
      <c r="L361" s="35">
        <v>1.5323583530003853E-2</v>
      </c>
      <c r="M361" s="35">
        <v>6.5891409179016563E-2</v>
      </c>
      <c r="N361" s="35">
        <v>3.8308958825009634E-2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1.4045510724187285</v>
      </c>
      <c r="AD361" s="35">
        <v>0.56160933637464105</v>
      </c>
      <c r="AE361" s="35">
        <v>0.98070934592024661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0</v>
      </c>
      <c r="D364" s="21">
        <f t="shared" si="93"/>
        <v>0</v>
      </c>
      <c r="E364" s="21">
        <f t="shared" si="93"/>
        <v>0</v>
      </c>
      <c r="F364" s="21">
        <f t="shared" si="93"/>
        <v>0</v>
      </c>
      <c r="G364" s="21">
        <f t="shared" si="93"/>
        <v>0</v>
      </c>
      <c r="H364" s="21">
        <f t="shared" si="93"/>
        <v>0</v>
      </c>
      <c r="I364" s="21">
        <f t="shared" si="93"/>
        <v>0</v>
      </c>
      <c r="J364" s="21">
        <f t="shared" si="93"/>
        <v>0</v>
      </c>
      <c r="K364" s="21">
        <f t="shared" si="93"/>
        <v>0</v>
      </c>
      <c r="L364" s="21">
        <f t="shared" si="93"/>
        <v>0</v>
      </c>
      <c r="M364" s="21">
        <f t="shared" si="93"/>
        <v>0</v>
      </c>
      <c r="N364" s="21">
        <f t="shared" si="93"/>
        <v>0</v>
      </c>
      <c r="O364" s="21">
        <f t="shared" si="93"/>
        <v>0</v>
      </c>
      <c r="P364" s="21">
        <f t="shared" si="93"/>
        <v>0</v>
      </c>
      <c r="Q364" s="21">
        <f t="shared" si="93"/>
        <v>0</v>
      </c>
      <c r="R364" s="21">
        <f t="shared" si="93"/>
        <v>0</v>
      </c>
      <c r="S364" s="21">
        <f t="shared" si="93"/>
        <v>0</v>
      </c>
      <c r="T364" s="21">
        <f t="shared" si="93"/>
        <v>0</v>
      </c>
      <c r="U364" s="21">
        <f t="shared" si="93"/>
        <v>0</v>
      </c>
      <c r="V364" s="21">
        <f t="shared" si="93"/>
        <v>0</v>
      </c>
      <c r="W364" s="21">
        <f t="shared" si="93"/>
        <v>0</v>
      </c>
      <c r="X364" s="21">
        <f t="shared" si="93"/>
        <v>0</v>
      </c>
      <c r="Y364" s="21">
        <f t="shared" si="93"/>
        <v>0</v>
      </c>
      <c r="Z364" s="21">
        <f t="shared" si="93"/>
        <v>0</v>
      </c>
      <c r="AA364" s="21">
        <f t="shared" si="93"/>
        <v>0</v>
      </c>
      <c r="AB364" s="21">
        <f t="shared" si="93"/>
        <v>0</v>
      </c>
      <c r="AC364" s="21">
        <f t="shared" si="93"/>
        <v>0</v>
      </c>
      <c r="AD364" s="21">
        <f t="shared" si="93"/>
        <v>0</v>
      </c>
      <c r="AE364" s="21">
        <f t="shared" si="93"/>
        <v>0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0</v>
      </c>
      <c r="D366" s="35">
        <v>0</v>
      </c>
      <c r="E366" s="35">
        <v>0</v>
      </c>
      <c r="F366" s="35">
        <v>0</v>
      </c>
      <c r="G366" s="35">
        <v>0</v>
      </c>
      <c r="H366" s="35">
        <v>0</v>
      </c>
      <c r="I366" s="35">
        <v>0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5">
        <v>0</v>
      </c>
      <c r="AD366" s="35">
        <v>0</v>
      </c>
      <c r="AE366" s="35">
        <v>0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0.260513437936434</v>
      </c>
      <c r="D367" s="21">
        <f t="shared" si="94"/>
        <v>0.26939719700680959</v>
      </c>
      <c r="E367" s="21">
        <f t="shared" si="94"/>
        <v>0.31224219700680972</v>
      </c>
      <c r="F367" s="21">
        <f t="shared" si="94"/>
        <v>0.35757543209633408</v>
      </c>
      <c r="G367" s="21">
        <f t="shared" si="94"/>
        <v>0.40215838881563587</v>
      </c>
      <c r="H367" s="21">
        <f t="shared" si="94"/>
        <v>0.41065713495749512</v>
      </c>
      <c r="I367" s="21">
        <f t="shared" si="94"/>
        <v>0.42408941374093373</v>
      </c>
      <c r="J367" s="21">
        <f t="shared" si="94"/>
        <v>0.42409204943789131</v>
      </c>
      <c r="K367" s="21">
        <f t="shared" si="94"/>
        <v>0.44293630977371234</v>
      </c>
      <c r="L367" s="21">
        <f t="shared" si="94"/>
        <v>0.4602998365511714</v>
      </c>
      <c r="M367" s="21">
        <f t="shared" si="94"/>
        <v>0.44698591313538744</v>
      </c>
      <c r="N367" s="21">
        <f t="shared" si="94"/>
        <v>0.4715785869637199</v>
      </c>
      <c r="O367" s="21">
        <f t="shared" si="94"/>
        <v>0.47645263425066242</v>
      </c>
      <c r="P367" s="21">
        <f t="shared" si="94"/>
        <v>0.50996735800015136</v>
      </c>
      <c r="Q367" s="21">
        <f t="shared" si="94"/>
        <v>0.49462344266964975</v>
      </c>
      <c r="R367" s="21">
        <f t="shared" si="94"/>
        <v>0.5302129145613137</v>
      </c>
      <c r="S367" s="21">
        <f t="shared" si="94"/>
        <v>0.5855172768979805</v>
      </c>
      <c r="T367" s="21">
        <f t="shared" si="94"/>
        <v>0.62430420493311622</v>
      </c>
      <c r="U367" s="21">
        <f t="shared" si="94"/>
        <v>0.66373968021946439</v>
      </c>
      <c r="V367" s="21">
        <f t="shared" si="94"/>
        <v>0.65196081874282241</v>
      </c>
      <c r="W367" s="21">
        <f t="shared" si="94"/>
        <v>0.62357334125807273</v>
      </c>
      <c r="X367" s="21">
        <f t="shared" si="94"/>
        <v>0.61468958218769665</v>
      </c>
      <c r="Y367" s="21">
        <f t="shared" si="94"/>
        <v>0.57184458218769574</v>
      </c>
      <c r="Z367" s="21">
        <f t="shared" si="94"/>
        <v>0.52651134709817204</v>
      </c>
      <c r="AA367" s="21">
        <f t="shared" si="94"/>
        <v>0.4819283903788702</v>
      </c>
      <c r="AB367" s="21">
        <f t="shared" si="94"/>
        <v>0.46371875000000001</v>
      </c>
      <c r="AC367" s="21">
        <f t="shared" si="94"/>
        <v>0.43785500000000055</v>
      </c>
      <c r="AD367" s="21">
        <f t="shared" si="94"/>
        <v>0.42688250000000078</v>
      </c>
      <c r="AE367" s="21">
        <f t="shared" si="94"/>
        <v>0.39892874999999972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0</v>
      </c>
      <c r="D368" s="21">
        <f t="shared" si="95"/>
        <v>0</v>
      </c>
      <c r="E368" s="21">
        <f t="shared" si="95"/>
        <v>0</v>
      </c>
      <c r="F368" s="21">
        <f t="shared" si="95"/>
        <v>0</v>
      </c>
      <c r="G368" s="21">
        <f t="shared" si="95"/>
        <v>0</v>
      </c>
      <c r="H368" s="21">
        <f t="shared" si="95"/>
        <v>0</v>
      </c>
      <c r="I368" s="21">
        <f t="shared" si="95"/>
        <v>0</v>
      </c>
      <c r="J368" s="21">
        <f t="shared" si="95"/>
        <v>0</v>
      </c>
      <c r="K368" s="21">
        <f t="shared" si="95"/>
        <v>0</v>
      </c>
      <c r="L368" s="21">
        <f t="shared" si="95"/>
        <v>0</v>
      </c>
      <c r="M368" s="21">
        <f t="shared" si="95"/>
        <v>0</v>
      </c>
      <c r="N368" s="21">
        <f t="shared" si="95"/>
        <v>0</v>
      </c>
      <c r="O368" s="21">
        <f t="shared" si="95"/>
        <v>0</v>
      </c>
      <c r="P368" s="21">
        <f t="shared" si="95"/>
        <v>0</v>
      </c>
      <c r="Q368" s="21">
        <f t="shared" si="95"/>
        <v>0</v>
      </c>
      <c r="R368" s="21">
        <f t="shared" si="95"/>
        <v>0</v>
      </c>
      <c r="S368" s="21">
        <f t="shared" si="95"/>
        <v>0</v>
      </c>
      <c r="T368" s="21">
        <f t="shared" si="95"/>
        <v>0</v>
      </c>
      <c r="U368" s="21">
        <f t="shared" si="95"/>
        <v>0</v>
      </c>
      <c r="V368" s="21">
        <f t="shared" si="95"/>
        <v>0</v>
      </c>
      <c r="W368" s="21">
        <f t="shared" si="95"/>
        <v>0</v>
      </c>
      <c r="X368" s="21">
        <f t="shared" si="95"/>
        <v>0</v>
      </c>
      <c r="Y368" s="21">
        <f t="shared" si="95"/>
        <v>0</v>
      </c>
      <c r="Z368" s="21">
        <f t="shared" si="95"/>
        <v>0</v>
      </c>
      <c r="AA368" s="21">
        <f t="shared" si="95"/>
        <v>0</v>
      </c>
      <c r="AB368" s="21">
        <f t="shared" si="95"/>
        <v>0</v>
      </c>
      <c r="AC368" s="21">
        <f t="shared" si="95"/>
        <v>0</v>
      </c>
      <c r="AD368" s="21">
        <f t="shared" si="95"/>
        <v>0</v>
      </c>
      <c r="AE368" s="21">
        <f t="shared" si="9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0</v>
      </c>
      <c r="Y370" s="35">
        <v>0</v>
      </c>
      <c r="Z370" s="35">
        <v>0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0.260513437936434</v>
      </c>
      <c r="D371" s="21">
        <f t="shared" si="96"/>
        <v>0.26939719700680959</v>
      </c>
      <c r="E371" s="21">
        <f t="shared" si="96"/>
        <v>0.31224219700680972</v>
      </c>
      <c r="F371" s="21">
        <f t="shared" si="96"/>
        <v>0.35757543209633408</v>
      </c>
      <c r="G371" s="21">
        <f t="shared" si="96"/>
        <v>0.40215838881563587</v>
      </c>
      <c r="H371" s="21">
        <f t="shared" si="96"/>
        <v>0.41065713495749512</v>
      </c>
      <c r="I371" s="21">
        <f t="shared" si="96"/>
        <v>0.42408941374093373</v>
      </c>
      <c r="J371" s="21">
        <f t="shared" si="96"/>
        <v>0.42409204943789131</v>
      </c>
      <c r="K371" s="21">
        <f t="shared" si="96"/>
        <v>0.44293630977371234</v>
      </c>
      <c r="L371" s="21">
        <f t="shared" si="96"/>
        <v>0.4602998365511714</v>
      </c>
      <c r="M371" s="21">
        <f t="shared" si="96"/>
        <v>0.44698591313538744</v>
      </c>
      <c r="N371" s="21">
        <f t="shared" si="96"/>
        <v>0.4715785869637199</v>
      </c>
      <c r="O371" s="21">
        <f t="shared" si="96"/>
        <v>0.47645263425066242</v>
      </c>
      <c r="P371" s="21">
        <f t="shared" si="96"/>
        <v>0.50996735800015136</v>
      </c>
      <c r="Q371" s="21">
        <f t="shared" si="96"/>
        <v>0.49462344266964975</v>
      </c>
      <c r="R371" s="21">
        <f t="shared" si="96"/>
        <v>0.5302129145613137</v>
      </c>
      <c r="S371" s="21">
        <f t="shared" si="96"/>
        <v>0.5855172768979805</v>
      </c>
      <c r="T371" s="21">
        <f t="shared" si="96"/>
        <v>0.62430420493311622</v>
      </c>
      <c r="U371" s="21">
        <f t="shared" si="96"/>
        <v>0.66373968021946439</v>
      </c>
      <c r="V371" s="21">
        <f t="shared" si="96"/>
        <v>0.65196081874282241</v>
      </c>
      <c r="W371" s="21">
        <f t="shared" si="96"/>
        <v>0.62357334125807273</v>
      </c>
      <c r="X371" s="21">
        <f t="shared" si="96"/>
        <v>0.61468958218769665</v>
      </c>
      <c r="Y371" s="21">
        <f t="shared" si="96"/>
        <v>0.57184458218769574</v>
      </c>
      <c r="Z371" s="21">
        <f t="shared" si="96"/>
        <v>0.52651134709817204</v>
      </c>
      <c r="AA371" s="21">
        <f t="shared" si="96"/>
        <v>0.4819283903788702</v>
      </c>
      <c r="AB371" s="21">
        <f t="shared" si="96"/>
        <v>0.46371875000000001</v>
      </c>
      <c r="AC371" s="21">
        <f t="shared" si="96"/>
        <v>0.43785500000000055</v>
      </c>
      <c r="AD371" s="21">
        <f t="shared" si="96"/>
        <v>0.42688250000000078</v>
      </c>
      <c r="AE371" s="21">
        <f t="shared" si="96"/>
        <v>0.39892874999999972</v>
      </c>
    </row>
    <row r="372" spans="1:31" x14ac:dyDescent="0.2">
      <c r="A372" s="9" t="s">
        <v>646</v>
      </c>
      <c r="B372" s="4" t="s">
        <v>647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0</v>
      </c>
      <c r="Y372" s="35">
        <v>0</v>
      </c>
      <c r="Z372" s="35">
        <v>0</v>
      </c>
      <c r="AA372" s="35">
        <v>0</v>
      </c>
      <c r="AB372" s="35">
        <v>0</v>
      </c>
      <c r="AC372" s="35">
        <v>0</v>
      </c>
      <c r="AD372" s="35">
        <v>0</v>
      </c>
      <c r="AE372" s="35">
        <v>0</v>
      </c>
    </row>
    <row r="373" spans="1:31" x14ac:dyDescent="0.2">
      <c r="A373" s="9" t="s">
        <v>648</v>
      </c>
      <c r="B373" s="4" t="s">
        <v>649</v>
      </c>
      <c r="C373" s="35">
        <v>0.260513437936434</v>
      </c>
      <c r="D373" s="35">
        <v>0.26939719700680959</v>
      </c>
      <c r="E373" s="35">
        <v>0.31224219700680972</v>
      </c>
      <c r="F373" s="35">
        <v>0.35757543209633408</v>
      </c>
      <c r="G373" s="35">
        <v>0.40215838881563587</v>
      </c>
      <c r="H373" s="35">
        <v>0.41065713495749512</v>
      </c>
      <c r="I373" s="35">
        <v>0.42408941374093373</v>
      </c>
      <c r="J373" s="35">
        <v>0.42409204943789131</v>
      </c>
      <c r="K373" s="35">
        <v>0.44293630977371234</v>
      </c>
      <c r="L373" s="35">
        <v>0.4602998365511714</v>
      </c>
      <c r="M373" s="35">
        <v>0.44698591313538744</v>
      </c>
      <c r="N373" s="35">
        <v>0.4715785869637199</v>
      </c>
      <c r="O373" s="35">
        <v>0.47645263425066242</v>
      </c>
      <c r="P373" s="35">
        <v>0.50996735800015136</v>
      </c>
      <c r="Q373" s="35">
        <v>0.49462344266964975</v>
      </c>
      <c r="R373" s="35">
        <v>0.5302129145613137</v>
      </c>
      <c r="S373" s="35">
        <v>0.5855172768979805</v>
      </c>
      <c r="T373" s="35">
        <v>0.62430420493311622</v>
      </c>
      <c r="U373" s="35">
        <v>0.66373968021946439</v>
      </c>
      <c r="V373" s="35">
        <v>0.65196081874282241</v>
      </c>
      <c r="W373" s="35">
        <v>0.62357334125807273</v>
      </c>
      <c r="X373" s="35">
        <v>0.61468958218769665</v>
      </c>
      <c r="Y373" s="35">
        <v>0.57184458218769574</v>
      </c>
      <c r="Z373" s="35">
        <v>0.52651134709817204</v>
      </c>
      <c r="AA373" s="35">
        <v>0.4819283903788702</v>
      </c>
      <c r="AB373" s="35">
        <v>0.46371875000000001</v>
      </c>
      <c r="AC373" s="35">
        <v>0.43785500000000055</v>
      </c>
      <c r="AD373" s="35">
        <v>0.42688250000000078</v>
      </c>
      <c r="AE373" s="35">
        <v>0.39892874999999972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0</v>
      </c>
      <c r="D374" s="21">
        <f t="shared" si="97"/>
        <v>0</v>
      </c>
      <c r="E374" s="21">
        <f t="shared" si="97"/>
        <v>0</v>
      </c>
      <c r="F374" s="21">
        <f t="shared" si="97"/>
        <v>0</v>
      </c>
      <c r="G374" s="21">
        <f t="shared" si="97"/>
        <v>0</v>
      </c>
      <c r="H374" s="21">
        <f t="shared" si="97"/>
        <v>0</v>
      </c>
      <c r="I374" s="21">
        <f t="shared" si="97"/>
        <v>0</v>
      </c>
      <c r="J374" s="21">
        <f t="shared" si="97"/>
        <v>0</v>
      </c>
      <c r="K374" s="21">
        <f t="shared" si="97"/>
        <v>0</v>
      </c>
      <c r="L374" s="21">
        <f t="shared" si="97"/>
        <v>0</v>
      </c>
      <c r="M374" s="21">
        <f t="shared" si="97"/>
        <v>0</v>
      </c>
      <c r="N374" s="21">
        <f t="shared" si="97"/>
        <v>0</v>
      </c>
      <c r="O374" s="21">
        <f t="shared" si="97"/>
        <v>0</v>
      </c>
      <c r="P374" s="21">
        <f t="shared" si="97"/>
        <v>0</v>
      </c>
      <c r="Q374" s="21">
        <f t="shared" si="97"/>
        <v>0</v>
      </c>
      <c r="R374" s="21">
        <f t="shared" si="97"/>
        <v>0</v>
      </c>
      <c r="S374" s="21">
        <f t="shared" si="97"/>
        <v>0</v>
      </c>
      <c r="T374" s="21">
        <f t="shared" si="97"/>
        <v>0</v>
      </c>
      <c r="U374" s="21">
        <f t="shared" si="97"/>
        <v>0</v>
      </c>
      <c r="V374" s="21">
        <f t="shared" si="97"/>
        <v>0</v>
      </c>
      <c r="W374" s="21">
        <f t="shared" si="97"/>
        <v>0</v>
      </c>
      <c r="X374" s="21">
        <f t="shared" si="97"/>
        <v>0</v>
      </c>
      <c r="Y374" s="21">
        <f t="shared" si="97"/>
        <v>0</v>
      </c>
      <c r="Z374" s="21">
        <f t="shared" si="97"/>
        <v>0</v>
      </c>
      <c r="AA374" s="21">
        <f t="shared" si="97"/>
        <v>0</v>
      </c>
      <c r="AB374" s="21">
        <f t="shared" si="97"/>
        <v>0</v>
      </c>
      <c r="AC374" s="21">
        <f t="shared" si="97"/>
        <v>0</v>
      </c>
      <c r="AD374" s="21">
        <f t="shared" si="97"/>
        <v>0</v>
      </c>
      <c r="AE374" s="21">
        <f t="shared" si="97"/>
        <v>0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0</v>
      </c>
      <c r="D383" s="21">
        <f t="shared" si="100"/>
        <v>0</v>
      </c>
      <c r="E383" s="21">
        <f t="shared" si="100"/>
        <v>0</v>
      </c>
      <c r="F383" s="21">
        <f t="shared" si="100"/>
        <v>0</v>
      </c>
      <c r="G383" s="21">
        <f t="shared" si="100"/>
        <v>0</v>
      </c>
      <c r="H383" s="21">
        <f t="shared" si="100"/>
        <v>0</v>
      </c>
      <c r="I383" s="21">
        <f t="shared" si="100"/>
        <v>0</v>
      </c>
      <c r="J383" s="21">
        <f t="shared" si="100"/>
        <v>0</v>
      </c>
      <c r="K383" s="21">
        <f t="shared" si="100"/>
        <v>0</v>
      </c>
      <c r="L383" s="21">
        <f t="shared" si="100"/>
        <v>0</v>
      </c>
      <c r="M383" s="21">
        <f t="shared" si="100"/>
        <v>0</v>
      </c>
      <c r="N383" s="21">
        <f t="shared" si="100"/>
        <v>0</v>
      </c>
      <c r="O383" s="21">
        <f t="shared" si="100"/>
        <v>0</v>
      </c>
      <c r="P383" s="21">
        <f t="shared" si="100"/>
        <v>0</v>
      </c>
      <c r="Q383" s="21">
        <f t="shared" si="100"/>
        <v>0</v>
      </c>
      <c r="R383" s="21">
        <f t="shared" si="100"/>
        <v>0</v>
      </c>
      <c r="S383" s="21">
        <f t="shared" si="100"/>
        <v>0</v>
      </c>
      <c r="T383" s="21">
        <f t="shared" si="100"/>
        <v>0</v>
      </c>
      <c r="U383" s="21">
        <f t="shared" si="100"/>
        <v>0</v>
      </c>
      <c r="V383" s="21">
        <f t="shared" si="100"/>
        <v>0</v>
      </c>
      <c r="W383" s="21">
        <f t="shared" si="100"/>
        <v>0</v>
      </c>
      <c r="X383" s="21">
        <f t="shared" si="100"/>
        <v>0</v>
      </c>
      <c r="Y383" s="21">
        <f t="shared" si="100"/>
        <v>0</v>
      </c>
      <c r="Z383" s="21">
        <f t="shared" si="100"/>
        <v>0</v>
      </c>
      <c r="AA383" s="21">
        <f t="shared" si="100"/>
        <v>0</v>
      </c>
      <c r="AB383" s="21">
        <f t="shared" si="100"/>
        <v>0</v>
      </c>
      <c r="AC383" s="21">
        <f t="shared" si="100"/>
        <v>0</v>
      </c>
      <c r="AD383" s="21">
        <f t="shared" si="100"/>
        <v>0</v>
      </c>
      <c r="AE383" s="21">
        <f t="shared" si="10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0</v>
      </c>
      <c r="D385" s="21">
        <f t="shared" si="101"/>
        <v>0</v>
      </c>
      <c r="E385" s="21">
        <f t="shared" si="101"/>
        <v>0</v>
      </c>
      <c r="F385" s="21">
        <f t="shared" si="101"/>
        <v>0</v>
      </c>
      <c r="G385" s="21">
        <f t="shared" si="101"/>
        <v>0</v>
      </c>
      <c r="H385" s="21">
        <f t="shared" si="101"/>
        <v>0</v>
      </c>
      <c r="I385" s="21">
        <f t="shared" si="101"/>
        <v>0</v>
      </c>
      <c r="J385" s="21">
        <f t="shared" si="101"/>
        <v>0</v>
      </c>
      <c r="K385" s="21">
        <f t="shared" si="101"/>
        <v>0</v>
      </c>
      <c r="L385" s="21">
        <f t="shared" si="101"/>
        <v>0</v>
      </c>
      <c r="M385" s="21">
        <f t="shared" si="101"/>
        <v>0</v>
      </c>
      <c r="N385" s="21">
        <f t="shared" si="101"/>
        <v>0</v>
      </c>
      <c r="O385" s="21">
        <f t="shared" si="101"/>
        <v>0</v>
      </c>
      <c r="P385" s="21">
        <f t="shared" si="101"/>
        <v>0</v>
      </c>
      <c r="Q385" s="21">
        <f t="shared" si="101"/>
        <v>0</v>
      </c>
      <c r="R385" s="21">
        <f t="shared" si="101"/>
        <v>0</v>
      </c>
      <c r="S385" s="21">
        <f t="shared" si="101"/>
        <v>0</v>
      </c>
      <c r="T385" s="21">
        <f t="shared" si="101"/>
        <v>0</v>
      </c>
      <c r="U385" s="21">
        <f t="shared" si="101"/>
        <v>0</v>
      </c>
      <c r="V385" s="21">
        <f t="shared" si="101"/>
        <v>0</v>
      </c>
      <c r="W385" s="21">
        <f t="shared" si="101"/>
        <v>0</v>
      </c>
      <c r="X385" s="21">
        <f t="shared" si="101"/>
        <v>0</v>
      </c>
      <c r="Y385" s="21">
        <f t="shared" si="101"/>
        <v>0</v>
      </c>
      <c r="Z385" s="21">
        <f t="shared" si="101"/>
        <v>0</v>
      </c>
      <c r="AA385" s="21">
        <f t="shared" si="101"/>
        <v>0</v>
      </c>
      <c r="AB385" s="21">
        <f t="shared" si="101"/>
        <v>0</v>
      </c>
      <c r="AC385" s="21">
        <f t="shared" si="101"/>
        <v>0</v>
      </c>
      <c r="AD385" s="21">
        <f t="shared" si="101"/>
        <v>0</v>
      </c>
      <c r="AE385" s="21">
        <f t="shared" si="10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0</v>
      </c>
      <c r="D391" s="21">
        <f t="shared" si="102"/>
        <v>0</v>
      </c>
      <c r="E391" s="21">
        <f t="shared" si="102"/>
        <v>0</v>
      </c>
      <c r="F391" s="21">
        <f t="shared" si="102"/>
        <v>0</v>
      </c>
      <c r="G391" s="21">
        <f t="shared" si="102"/>
        <v>0</v>
      </c>
      <c r="H391" s="21">
        <f t="shared" si="102"/>
        <v>0</v>
      </c>
      <c r="I391" s="21">
        <f t="shared" si="102"/>
        <v>0</v>
      </c>
      <c r="J391" s="21">
        <f t="shared" si="102"/>
        <v>0</v>
      </c>
      <c r="K391" s="21">
        <f t="shared" si="102"/>
        <v>0</v>
      </c>
      <c r="L391" s="21">
        <f t="shared" si="102"/>
        <v>0</v>
      </c>
      <c r="M391" s="21">
        <f t="shared" si="102"/>
        <v>0</v>
      </c>
      <c r="N391" s="21">
        <f t="shared" si="102"/>
        <v>0</v>
      </c>
      <c r="O391" s="21">
        <f t="shared" si="102"/>
        <v>0</v>
      </c>
      <c r="P391" s="21">
        <f t="shared" si="102"/>
        <v>0</v>
      </c>
      <c r="Q391" s="21">
        <f t="shared" si="102"/>
        <v>0</v>
      </c>
      <c r="R391" s="21">
        <f t="shared" si="102"/>
        <v>0</v>
      </c>
      <c r="S391" s="21">
        <f t="shared" si="102"/>
        <v>0</v>
      </c>
      <c r="T391" s="21">
        <f t="shared" si="102"/>
        <v>0</v>
      </c>
      <c r="U391" s="21">
        <f t="shared" si="102"/>
        <v>0</v>
      </c>
      <c r="V391" s="21">
        <f t="shared" si="102"/>
        <v>0</v>
      </c>
      <c r="W391" s="21">
        <f t="shared" si="102"/>
        <v>0</v>
      </c>
      <c r="X391" s="21">
        <f t="shared" si="102"/>
        <v>0</v>
      </c>
      <c r="Y391" s="21">
        <f t="shared" si="102"/>
        <v>0</v>
      </c>
      <c r="Z391" s="21">
        <f t="shared" si="102"/>
        <v>0</v>
      </c>
      <c r="AA391" s="21">
        <f t="shared" si="102"/>
        <v>0</v>
      </c>
      <c r="AB391" s="21">
        <f t="shared" si="102"/>
        <v>0</v>
      </c>
      <c r="AC391" s="21">
        <f t="shared" si="102"/>
        <v>0</v>
      </c>
      <c r="AD391" s="21">
        <f t="shared" si="102"/>
        <v>0</v>
      </c>
      <c r="AE391" s="21">
        <f t="shared" si="102"/>
        <v>0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0</v>
      </c>
      <c r="D393" s="21">
        <f t="shared" si="103"/>
        <v>0</v>
      </c>
      <c r="E393" s="21">
        <f t="shared" si="103"/>
        <v>0</v>
      </c>
      <c r="F393" s="21">
        <f t="shared" si="103"/>
        <v>0</v>
      </c>
      <c r="G393" s="21">
        <f t="shared" si="103"/>
        <v>0</v>
      </c>
      <c r="H393" s="21">
        <f t="shared" si="103"/>
        <v>0</v>
      </c>
      <c r="I393" s="21">
        <f t="shared" si="103"/>
        <v>0</v>
      </c>
      <c r="J393" s="21">
        <f t="shared" si="103"/>
        <v>0</v>
      </c>
      <c r="K393" s="21">
        <f t="shared" si="103"/>
        <v>0</v>
      </c>
      <c r="L393" s="21">
        <f t="shared" si="103"/>
        <v>0</v>
      </c>
      <c r="M393" s="21">
        <f t="shared" si="103"/>
        <v>0</v>
      </c>
      <c r="N393" s="21">
        <f t="shared" si="103"/>
        <v>0</v>
      </c>
      <c r="O393" s="21">
        <f t="shared" si="103"/>
        <v>0</v>
      </c>
      <c r="P393" s="21">
        <f t="shared" si="103"/>
        <v>0</v>
      </c>
      <c r="Q393" s="21">
        <f t="shared" si="103"/>
        <v>0</v>
      </c>
      <c r="R393" s="21">
        <f t="shared" si="103"/>
        <v>0</v>
      </c>
      <c r="S393" s="21">
        <f t="shared" si="103"/>
        <v>0</v>
      </c>
      <c r="T393" s="21">
        <f t="shared" si="103"/>
        <v>0</v>
      </c>
      <c r="U393" s="21">
        <f t="shared" si="103"/>
        <v>0</v>
      </c>
      <c r="V393" s="21">
        <f t="shared" si="103"/>
        <v>0</v>
      </c>
      <c r="W393" s="21">
        <f t="shared" si="103"/>
        <v>0</v>
      </c>
      <c r="X393" s="21">
        <f t="shared" si="103"/>
        <v>0</v>
      </c>
      <c r="Y393" s="21">
        <f t="shared" si="103"/>
        <v>0</v>
      </c>
      <c r="Z393" s="21">
        <f t="shared" si="103"/>
        <v>0</v>
      </c>
      <c r="AA393" s="21">
        <f t="shared" si="103"/>
        <v>0</v>
      </c>
      <c r="AB393" s="21">
        <f t="shared" si="103"/>
        <v>0</v>
      </c>
      <c r="AC393" s="21">
        <f t="shared" si="103"/>
        <v>0</v>
      </c>
      <c r="AD393" s="21">
        <f t="shared" si="103"/>
        <v>0</v>
      </c>
      <c r="AE393" s="21">
        <f t="shared" si="103"/>
        <v>0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0</v>
      </c>
      <c r="D395" s="35">
        <v>0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0</v>
      </c>
      <c r="D399" s="21">
        <f t="shared" si="104"/>
        <v>0</v>
      </c>
      <c r="E399" s="21">
        <f t="shared" si="104"/>
        <v>0</v>
      </c>
      <c r="F399" s="21">
        <f t="shared" si="104"/>
        <v>0</v>
      </c>
      <c r="G399" s="21">
        <f t="shared" si="104"/>
        <v>0</v>
      </c>
      <c r="H399" s="21">
        <f t="shared" si="104"/>
        <v>0</v>
      </c>
      <c r="I399" s="21">
        <f t="shared" si="104"/>
        <v>0</v>
      </c>
      <c r="J399" s="21">
        <f t="shared" si="104"/>
        <v>0</v>
      </c>
      <c r="K399" s="21">
        <f t="shared" si="104"/>
        <v>0</v>
      </c>
      <c r="L399" s="21">
        <f t="shared" si="104"/>
        <v>0</v>
      </c>
      <c r="M399" s="21">
        <f t="shared" si="104"/>
        <v>0</v>
      </c>
      <c r="N399" s="21">
        <f t="shared" si="104"/>
        <v>0</v>
      </c>
      <c r="O399" s="21">
        <f t="shared" si="104"/>
        <v>0</v>
      </c>
      <c r="P399" s="21">
        <f t="shared" si="104"/>
        <v>0</v>
      </c>
      <c r="Q399" s="21">
        <f t="shared" si="104"/>
        <v>0</v>
      </c>
      <c r="R399" s="21">
        <f t="shared" si="104"/>
        <v>0</v>
      </c>
      <c r="S399" s="21">
        <f t="shared" si="104"/>
        <v>0</v>
      </c>
      <c r="T399" s="21">
        <f t="shared" si="104"/>
        <v>0</v>
      </c>
      <c r="U399" s="21">
        <f t="shared" si="104"/>
        <v>0</v>
      </c>
      <c r="V399" s="21">
        <f t="shared" si="104"/>
        <v>0</v>
      </c>
      <c r="W399" s="21">
        <f t="shared" si="104"/>
        <v>0</v>
      </c>
      <c r="X399" s="21">
        <f t="shared" si="104"/>
        <v>0</v>
      </c>
      <c r="Y399" s="21">
        <f t="shared" si="104"/>
        <v>0</v>
      </c>
      <c r="Z399" s="21">
        <f t="shared" si="104"/>
        <v>0</v>
      </c>
      <c r="AA399" s="21">
        <f t="shared" si="104"/>
        <v>0</v>
      </c>
      <c r="AB399" s="21">
        <f t="shared" si="104"/>
        <v>0</v>
      </c>
      <c r="AC399" s="21">
        <f t="shared" si="104"/>
        <v>0</v>
      </c>
      <c r="AD399" s="21">
        <f t="shared" si="104"/>
        <v>0</v>
      </c>
      <c r="AE399" s="21">
        <f t="shared" si="10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0</v>
      </c>
      <c r="D401" s="21">
        <f t="shared" si="105"/>
        <v>0</v>
      </c>
      <c r="E401" s="21">
        <f t="shared" si="105"/>
        <v>0</v>
      </c>
      <c r="F401" s="21">
        <f t="shared" si="105"/>
        <v>0</v>
      </c>
      <c r="G401" s="21">
        <f t="shared" si="105"/>
        <v>0</v>
      </c>
      <c r="H401" s="21">
        <f t="shared" si="105"/>
        <v>0</v>
      </c>
      <c r="I401" s="21">
        <f t="shared" si="105"/>
        <v>0</v>
      </c>
      <c r="J401" s="21">
        <f t="shared" si="105"/>
        <v>0</v>
      </c>
      <c r="K401" s="21">
        <f t="shared" si="105"/>
        <v>0</v>
      </c>
      <c r="L401" s="21">
        <f t="shared" si="105"/>
        <v>0</v>
      </c>
      <c r="M401" s="21">
        <f t="shared" si="105"/>
        <v>0</v>
      </c>
      <c r="N401" s="21">
        <f t="shared" si="105"/>
        <v>0</v>
      </c>
      <c r="O401" s="21">
        <f t="shared" si="105"/>
        <v>0</v>
      </c>
      <c r="P401" s="21">
        <f t="shared" si="105"/>
        <v>0</v>
      </c>
      <c r="Q401" s="21">
        <f t="shared" si="105"/>
        <v>0</v>
      </c>
      <c r="R401" s="21">
        <f t="shared" si="105"/>
        <v>0</v>
      </c>
      <c r="S401" s="21">
        <f t="shared" si="105"/>
        <v>0</v>
      </c>
      <c r="T401" s="21">
        <f t="shared" si="105"/>
        <v>0</v>
      </c>
      <c r="U401" s="21">
        <f t="shared" si="105"/>
        <v>0</v>
      </c>
      <c r="V401" s="21">
        <f t="shared" si="105"/>
        <v>0</v>
      </c>
      <c r="W401" s="21">
        <f t="shared" si="105"/>
        <v>0</v>
      </c>
      <c r="X401" s="21">
        <f t="shared" si="105"/>
        <v>0</v>
      </c>
      <c r="Y401" s="21">
        <f t="shared" si="105"/>
        <v>0</v>
      </c>
      <c r="Z401" s="21">
        <f t="shared" si="105"/>
        <v>0</v>
      </c>
      <c r="AA401" s="21">
        <f t="shared" si="105"/>
        <v>0</v>
      </c>
      <c r="AB401" s="21">
        <f t="shared" si="105"/>
        <v>0</v>
      </c>
      <c r="AC401" s="21">
        <f t="shared" si="105"/>
        <v>0</v>
      </c>
      <c r="AD401" s="21">
        <f t="shared" si="105"/>
        <v>0</v>
      </c>
      <c r="AE401" s="21">
        <f t="shared" si="10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0</v>
      </c>
      <c r="D407" s="21">
        <f t="shared" si="106"/>
        <v>0</v>
      </c>
      <c r="E407" s="21">
        <f t="shared" si="106"/>
        <v>0</v>
      </c>
      <c r="F407" s="21">
        <f t="shared" si="106"/>
        <v>0</v>
      </c>
      <c r="G407" s="21">
        <f t="shared" si="106"/>
        <v>0</v>
      </c>
      <c r="H407" s="21">
        <f t="shared" si="106"/>
        <v>0</v>
      </c>
      <c r="I407" s="21">
        <f t="shared" si="106"/>
        <v>0</v>
      </c>
      <c r="J407" s="21">
        <f t="shared" si="106"/>
        <v>0</v>
      </c>
      <c r="K407" s="21">
        <f t="shared" si="106"/>
        <v>0</v>
      </c>
      <c r="L407" s="21">
        <f t="shared" si="106"/>
        <v>0</v>
      </c>
      <c r="M407" s="21">
        <f t="shared" si="106"/>
        <v>0</v>
      </c>
      <c r="N407" s="21">
        <f t="shared" si="106"/>
        <v>0</v>
      </c>
      <c r="O407" s="21">
        <f t="shared" si="106"/>
        <v>0</v>
      </c>
      <c r="P407" s="21">
        <f t="shared" si="106"/>
        <v>0</v>
      </c>
      <c r="Q407" s="21">
        <f t="shared" si="106"/>
        <v>0</v>
      </c>
      <c r="R407" s="21">
        <f t="shared" si="106"/>
        <v>0</v>
      </c>
      <c r="S407" s="21">
        <f t="shared" si="106"/>
        <v>0</v>
      </c>
      <c r="T407" s="21">
        <f t="shared" si="106"/>
        <v>0</v>
      </c>
      <c r="U407" s="21">
        <f t="shared" si="106"/>
        <v>0</v>
      </c>
      <c r="V407" s="21">
        <f t="shared" si="106"/>
        <v>0</v>
      </c>
      <c r="W407" s="21">
        <f t="shared" si="106"/>
        <v>0</v>
      </c>
      <c r="X407" s="21">
        <f t="shared" si="106"/>
        <v>0</v>
      </c>
      <c r="Y407" s="21">
        <f t="shared" si="106"/>
        <v>0</v>
      </c>
      <c r="Z407" s="21">
        <f t="shared" si="106"/>
        <v>0</v>
      </c>
      <c r="AA407" s="21">
        <f t="shared" si="106"/>
        <v>0</v>
      </c>
      <c r="AB407" s="21">
        <f t="shared" si="106"/>
        <v>0</v>
      </c>
      <c r="AC407" s="21">
        <f t="shared" si="106"/>
        <v>0</v>
      </c>
      <c r="AD407" s="21">
        <f t="shared" si="106"/>
        <v>0</v>
      </c>
      <c r="AE407" s="21">
        <f t="shared" si="10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0</v>
      </c>
      <c r="D409" s="21">
        <f t="shared" si="107"/>
        <v>0</v>
      </c>
      <c r="E409" s="21">
        <f t="shared" si="107"/>
        <v>0</v>
      </c>
      <c r="F409" s="21">
        <f t="shared" si="107"/>
        <v>0</v>
      </c>
      <c r="G409" s="21">
        <f t="shared" si="107"/>
        <v>0</v>
      </c>
      <c r="H409" s="21">
        <f t="shared" si="107"/>
        <v>0</v>
      </c>
      <c r="I409" s="21">
        <f t="shared" si="107"/>
        <v>0</v>
      </c>
      <c r="J409" s="21">
        <f t="shared" si="107"/>
        <v>0</v>
      </c>
      <c r="K409" s="21">
        <f t="shared" si="107"/>
        <v>0</v>
      </c>
      <c r="L409" s="21">
        <f t="shared" si="107"/>
        <v>0</v>
      </c>
      <c r="M409" s="21">
        <f t="shared" si="107"/>
        <v>0</v>
      </c>
      <c r="N409" s="21">
        <f t="shared" si="107"/>
        <v>0</v>
      </c>
      <c r="O409" s="21">
        <f t="shared" si="107"/>
        <v>0</v>
      </c>
      <c r="P409" s="21">
        <f t="shared" si="107"/>
        <v>0</v>
      </c>
      <c r="Q409" s="21">
        <f t="shared" si="107"/>
        <v>0</v>
      </c>
      <c r="R409" s="21">
        <f t="shared" si="107"/>
        <v>0</v>
      </c>
      <c r="S409" s="21">
        <f t="shared" si="107"/>
        <v>0</v>
      </c>
      <c r="T409" s="21">
        <f t="shared" si="107"/>
        <v>0</v>
      </c>
      <c r="U409" s="21">
        <f t="shared" si="107"/>
        <v>0</v>
      </c>
      <c r="V409" s="21">
        <f t="shared" si="107"/>
        <v>0</v>
      </c>
      <c r="W409" s="21">
        <f t="shared" si="107"/>
        <v>0</v>
      </c>
      <c r="X409" s="21">
        <f t="shared" si="107"/>
        <v>0</v>
      </c>
      <c r="Y409" s="21">
        <f t="shared" si="107"/>
        <v>0</v>
      </c>
      <c r="Z409" s="21">
        <f t="shared" si="107"/>
        <v>0</v>
      </c>
      <c r="AA409" s="21">
        <f t="shared" si="107"/>
        <v>0</v>
      </c>
      <c r="AB409" s="21">
        <f t="shared" si="107"/>
        <v>0</v>
      </c>
      <c r="AC409" s="21">
        <f t="shared" si="107"/>
        <v>0</v>
      </c>
      <c r="AD409" s="21">
        <f t="shared" si="107"/>
        <v>0</v>
      </c>
      <c r="AE409" s="21">
        <f t="shared" si="10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0</v>
      </c>
      <c r="D415" s="21">
        <f t="shared" si="108"/>
        <v>0</v>
      </c>
      <c r="E415" s="21">
        <f t="shared" si="108"/>
        <v>0</v>
      </c>
      <c r="F415" s="21">
        <f t="shared" si="108"/>
        <v>0</v>
      </c>
      <c r="G415" s="21">
        <f t="shared" si="108"/>
        <v>0</v>
      </c>
      <c r="H415" s="21">
        <f t="shared" si="108"/>
        <v>0</v>
      </c>
      <c r="I415" s="21">
        <f t="shared" si="108"/>
        <v>0</v>
      </c>
      <c r="J415" s="21">
        <f t="shared" si="108"/>
        <v>0</v>
      </c>
      <c r="K415" s="21">
        <f t="shared" si="108"/>
        <v>0</v>
      </c>
      <c r="L415" s="21">
        <f t="shared" si="108"/>
        <v>0</v>
      </c>
      <c r="M415" s="21">
        <f t="shared" si="108"/>
        <v>0</v>
      </c>
      <c r="N415" s="21">
        <f t="shared" si="108"/>
        <v>0</v>
      </c>
      <c r="O415" s="21">
        <f t="shared" si="108"/>
        <v>0</v>
      </c>
      <c r="P415" s="21">
        <f t="shared" si="108"/>
        <v>0</v>
      </c>
      <c r="Q415" s="21">
        <f t="shared" si="108"/>
        <v>0</v>
      </c>
      <c r="R415" s="21">
        <f t="shared" si="108"/>
        <v>0</v>
      </c>
      <c r="S415" s="21">
        <f t="shared" si="108"/>
        <v>0</v>
      </c>
      <c r="T415" s="21">
        <f t="shared" si="108"/>
        <v>0</v>
      </c>
      <c r="U415" s="21">
        <f t="shared" si="108"/>
        <v>0</v>
      </c>
      <c r="V415" s="21">
        <f t="shared" si="108"/>
        <v>0</v>
      </c>
      <c r="W415" s="21">
        <f t="shared" si="108"/>
        <v>0</v>
      </c>
      <c r="X415" s="21">
        <f t="shared" si="108"/>
        <v>0</v>
      </c>
      <c r="Y415" s="21">
        <f t="shared" si="108"/>
        <v>0</v>
      </c>
      <c r="Z415" s="21">
        <f t="shared" si="108"/>
        <v>0</v>
      </c>
      <c r="AA415" s="21">
        <f t="shared" si="108"/>
        <v>0</v>
      </c>
      <c r="AB415" s="21">
        <f t="shared" si="108"/>
        <v>0</v>
      </c>
      <c r="AC415" s="21">
        <f t="shared" si="108"/>
        <v>0</v>
      </c>
      <c r="AD415" s="21">
        <f t="shared" si="108"/>
        <v>0</v>
      </c>
      <c r="AE415" s="21">
        <f t="shared" si="10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0</v>
      </c>
      <c r="D417" s="21">
        <f t="shared" si="109"/>
        <v>0</v>
      </c>
      <c r="E417" s="21">
        <f t="shared" si="109"/>
        <v>0</v>
      </c>
      <c r="F417" s="21">
        <f t="shared" si="109"/>
        <v>0</v>
      </c>
      <c r="G417" s="21">
        <f t="shared" si="109"/>
        <v>0</v>
      </c>
      <c r="H417" s="21">
        <f t="shared" si="109"/>
        <v>0</v>
      </c>
      <c r="I417" s="21">
        <f t="shared" si="109"/>
        <v>0</v>
      </c>
      <c r="J417" s="21">
        <f t="shared" si="109"/>
        <v>0</v>
      </c>
      <c r="K417" s="21">
        <f t="shared" si="109"/>
        <v>0</v>
      </c>
      <c r="L417" s="21">
        <f t="shared" si="109"/>
        <v>0</v>
      </c>
      <c r="M417" s="21">
        <f t="shared" si="109"/>
        <v>0</v>
      </c>
      <c r="N417" s="21">
        <f t="shared" si="109"/>
        <v>0</v>
      </c>
      <c r="O417" s="21">
        <f t="shared" si="109"/>
        <v>0</v>
      </c>
      <c r="P417" s="21">
        <f t="shared" si="109"/>
        <v>0</v>
      </c>
      <c r="Q417" s="21">
        <f t="shared" si="109"/>
        <v>0</v>
      </c>
      <c r="R417" s="21">
        <f t="shared" si="109"/>
        <v>0</v>
      </c>
      <c r="S417" s="21">
        <f t="shared" si="109"/>
        <v>0</v>
      </c>
      <c r="T417" s="21">
        <f t="shared" si="109"/>
        <v>0</v>
      </c>
      <c r="U417" s="21">
        <f t="shared" si="109"/>
        <v>0</v>
      </c>
      <c r="V417" s="21">
        <f t="shared" si="109"/>
        <v>0</v>
      </c>
      <c r="W417" s="21">
        <f t="shared" si="109"/>
        <v>0</v>
      </c>
      <c r="X417" s="21">
        <f t="shared" si="109"/>
        <v>0</v>
      </c>
      <c r="Y417" s="21">
        <f t="shared" si="109"/>
        <v>0</v>
      </c>
      <c r="Z417" s="21">
        <f t="shared" si="109"/>
        <v>0</v>
      </c>
      <c r="AA417" s="21">
        <f t="shared" si="109"/>
        <v>0</v>
      </c>
      <c r="AB417" s="21">
        <f t="shared" si="109"/>
        <v>0</v>
      </c>
      <c r="AC417" s="21">
        <f t="shared" si="109"/>
        <v>0</v>
      </c>
      <c r="AD417" s="21">
        <f t="shared" si="109"/>
        <v>0</v>
      </c>
      <c r="AE417" s="21">
        <f t="shared" si="10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0.12813777792284883</v>
      </c>
      <c r="D425" s="28">
        <f t="shared" si="110"/>
        <v>0.13259428211706015</v>
      </c>
      <c r="E425" s="28">
        <f t="shared" si="110"/>
        <v>0.13601543134983954</v>
      </c>
      <c r="F425" s="28">
        <f t="shared" si="110"/>
        <v>0.14007893769103427</v>
      </c>
      <c r="G425" s="28">
        <f t="shared" si="110"/>
        <v>0.14333335195926414</v>
      </c>
      <c r="H425" s="28">
        <f t="shared" si="110"/>
        <v>0.14884957064175575</v>
      </c>
      <c r="I425" s="28">
        <f t="shared" si="110"/>
        <v>0.15364956876728472</v>
      </c>
      <c r="J425" s="28">
        <f t="shared" si="110"/>
        <v>0.15889278922828484</v>
      </c>
      <c r="K425" s="28">
        <f t="shared" si="110"/>
        <v>0.16226758899961438</v>
      </c>
      <c r="L425" s="28">
        <f t="shared" si="110"/>
        <v>0.1625184246343869</v>
      </c>
      <c r="M425" s="28">
        <f t="shared" si="110"/>
        <v>0.16651127464698215</v>
      </c>
      <c r="N425" s="28">
        <f t="shared" si="110"/>
        <v>0.16990965852509265</v>
      </c>
      <c r="O425" s="28">
        <f t="shared" si="110"/>
        <v>0.1822978552146555</v>
      </c>
      <c r="P425" s="28">
        <f t="shared" si="110"/>
        <v>0.18086544680128305</v>
      </c>
      <c r="Q425" s="28">
        <f t="shared" si="110"/>
        <v>0.16957507731216959</v>
      </c>
      <c r="R425" s="28">
        <f t="shared" si="110"/>
        <v>0.16298801021957157</v>
      </c>
      <c r="S425" s="28">
        <f t="shared" si="110"/>
        <v>0.16804226167699093</v>
      </c>
      <c r="T425" s="28">
        <f t="shared" si="110"/>
        <v>0.1729907085717291</v>
      </c>
      <c r="U425" s="28">
        <f t="shared" si="110"/>
        <v>0.18123743978285975</v>
      </c>
      <c r="V425" s="28">
        <f t="shared" si="110"/>
        <v>0.17497405253799012</v>
      </c>
      <c r="W425" s="28">
        <f t="shared" si="110"/>
        <v>0.17499582598123137</v>
      </c>
      <c r="X425" s="28">
        <f t="shared" si="110"/>
        <v>0.16964771115171082</v>
      </c>
      <c r="Y425" s="28">
        <f t="shared" si="110"/>
        <v>0.19526845091603023</v>
      </c>
      <c r="Z425" s="28">
        <f t="shared" si="110"/>
        <v>0.21969551875992616</v>
      </c>
      <c r="AA425" s="28">
        <f t="shared" si="110"/>
        <v>0.27559418153476589</v>
      </c>
      <c r="AB425" s="28">
        <f t="shared" si="110"/>
        <v>0.25753823104827228</v>
      </c>
      <c r="AC425" s="28">
        <f t="shared" si="110"/>
        <v>0.3147356032850544</v>
      </c>
      <c r="AD425" s="28">
        <f t="shared" si="110"/>
        <v>0.2794096697293052</v>
      </c>
      <c r="AE425" s="28">
        <f t="shared" si="110"/>
        <v>0.28944018082075762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0.12813777792284883</v>
      </c>
      <c r="D431" s="21">
        <f t="shared" ref="D431:AE431" si="112">+D432+D433</f>
        <v>0.13259428211706015</v>
      </c>
      <c r="E431" s="21">
        <f t="shared" si="112"/>
        <v>0.13601543134983954</v>
      </c>
      <c r="F431" s="21">
        <f t="shared" si="112"/>
        <v>0.14007893769103427</v>
      </c>
      <c r="G431" s="21">
        <f t="shared" si="112"/>
        <v>0.14333335195926414</v>
      </c>
      <c r="H431" s="21">
        <f t="shared" si="112"/>
        <v>0.14884957064175575</v>
      </c>
      <c r="I431" s="21">
        <f t="shared" si="112"/>
        <v>0.15364956876728472</v>
      </c>
      <c r="J431" s="21">
        <f t="shared" si="112"/>
        <v>0.15889278922828484</v>
      </c>
      <c r="K431" s="21">
        <f t="shared" si="112"/>
        <v>0.16226758899961438</v>
      </c>
      <c r="L431" s="21">
        <f t="shared" si="112"/>
        <v>0.1625184246343869</v>
      </c>
      <c r="M431" s="21">
        <f t="shared" si="112"/>
        <v>0.16651127464698215</v>
      </c>
      <c r="N431" s="21">
        <f t="shared" si="112"/>
        <v>0.16990965852509265</v>
      </c>
      <c r="O431" s="21">
        <f t="shared" si="112"/>
        <v>0.1822978552146555</v>
      </c>
      <c r="P431" s="21">
        <f t="shared" si="112"/>
        <v>0.18086544680128305</v>
      </c>
      <c r="Q431" s="21">
        <f t="shared" si="112"/>
        <v>0.16957507731216959</v>
      </c>
      <c r="R431" s="21">
        <f t="shared" si="112"/>
        <v>0.16298801021957157</v>
      </c>
      <c r="S431" s="21">
        <f t="shared" si="112"/>
        <v>0.16804226167699093</v>
      </c>
      <c r="T431" s="21">
        <f t="shared" si="112"/>
        <v>0.1729907085717291</v>
      </c>
      <c r="U431" s="21">
        <f t="shared" si="112"/>
        <v>0.18123743978285975</v>
      </c>
      <c r="V431" s="21">
        <f t="shared" si="112"/>
        <v>0.17497405253799012</v>
      </c>
      <c r="W431" s="21">
        <f t="shared" si="112"/>
        <v>0.17499582598123137</v>
      </c>
      <c r="X431" s="21">
        <f t="shared" si="112"/>
        <v>0.16964771115171082</v>
      </c>
      <c r="Y431" s="21">
        <f t="shared" si="112"/>
        <v>0.19526845091603023</v>
      </c>
      <c r="Z431" s="21">
        <f t="shared" si="112"/>
        <v>0.21969551875992616</v>
      </c>
      <c r="AA431" s="21">
        <f t="shared" si="112"/>
        <v>0.27559418153476589</v>
      </c>
      <c r="AB431" s="21">
        <f t="shared" si="112"/>
        <v>0.25753823104827228</v>
      </c>
      <c r="AC431" s="21">
        <f t="shared" si="112"/>
        <v>0.3147356032850544</v>
      </c>
      <c r="AD431" s="21">
        <f t="shared" si="112"/>
        <v>0.2794096697293052</v>
      </c>
      <c r="AE431" s="21">
        <f t="shared" si="112"/>
        <v>0.28944018082075762</v>
      </c>
    </row>
    <row r="432" spans="1:63" x14ac:dyDescent="0.2">
      <c r="A432" s="80" t="s">
        <v>732</v>
      </c>
      <c r="B432" s="4" t="s">
        <v>733</v>
      </c>
      <c r="C432" s="27">
        <v>4.7043490884994049E-3</v>
      </c>
      <c r="D432" s="27">
        <v>4.703677537226959E-3</v>
      </c>
      <c r="E432" s="27">
        <v>4.7029555167874713E-3</v>
      </c>
      <c r="F432" s="27">
        <v>4.7026174808513501E-3</v>
      </c>
      <c r="G432" s="27">
        <v>4.7027821089976702E-3</v>
      </c>
      <c r="H432" s="27">
        <v>4.703475816895078E-3</v>
      </c>
      <c r="I432" s="27">
        <v>4.709779578381962E-3</v>
      </c>
      <c r="J432" s="27">
        <v>4.7113330784388915E-3</v>
      </c>
      <c r="K432" s="27">
        <v>4.7127337865803089E-3</v>
      </c>
      <c r="L432" s="27">
        <v>4.7139391786417172E-3</v>
      </c>
      <c r="M432" s="27">
        <v>4.7163326003679205E-3</v>
      </c>
      <c r="N432" s="27">
        <v>4.7174085004665738E-3</v>
      </c>
      <c r="O432" s="27">
        <v>4.7175409158983876E-3</v>
      </c>
      <c r="P432" s="27">
        <v>4.7192053455998063E-3</v>
      </c>
      <c r="Q432" s="27">
        <v>4.7195919066554343E-3</v>
      </c>
      <c r="R432" s="27">
        <v>4.7200532337258764E-3</v>
      </c>
      <c r="S432" s="27">
        <v>4.7210973907081183E-3</v>
      </c>
      <c r="T432" s="27">
        <v>4.7200003037177378E-3</v>
      </c>
      <c r="U432" s="27">
        <v>4.7214299032758275E-3</v>
      </c>
      <c r="V432" s="27">
        <v>4.723653400407821E-3</v>
      </c>
      <c r="W432" s="27">
        <v>4.7245755275287498E-3</v>
      </c>
      <c r="X432" s="27">
        <v>4.7253362226927472E-3</v>
      </c>
      <c r="Y432" s="27">
        <v>4.7242979850268974E-3</v>
      </c>
      <c r="Z432" s="27">
        <v>4.7204112799693002E-3</v>
      </c>
      <c r="AA432" s="27">
        <v>4.7257452259441618E-3</v>
      </c>
      <c r="AB432" s="27">
        <v>1.0472325323162826E-2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0.12343342883434942</v>
      </c>
      <c r="D433" s="27">
        <v>0.1278906045798332</v>
      </c>
      <c r="E433" s="27">
        <v>0.13131247583305206</v>
      </c>
      <c r="F433" s="27">
        <v>0.13537632021018292</v>
      </c>
      <c r="G433" s="27">
        <v>0.13863056985026648</v>
      </c>
      <c r="H433" s="27">
        <v>0.14414609482486065</v>
      </c>
      <c r="I433" s="27">
        <v>0.14893978918890277</v>
      </c>
      <c r="J433" s="27">
        <v>0.15418145614984596</v>
      </c>
      <c r="K433" s="27">
        <v>0.15755485521303408</v>
      </c>
      <c r="L433" s="27">
        <v>0.15780448545574519</v>
      </c>
      <c r="M433" s="27">
        <v>0.16179494204661424</v>
      </c>
      <c r="N433" s="27">
        <v>0.16519225002462609</v>
      </c>
      <c r="O433" s="27">
        <v>0.17758031429875712</v>
      </c>
      <c r="P433" s="27">
        <v>0.17614624145568325</v>
      </c>
      <c r="Q433" s="27">
        <v>0.16485548540551415</v>
      </c>
      <c r="R433" s="27">
        <v>0.1582679569858457</v>
      </c>
      <c r="S433" s="27">
        <v>0.16332116428628282</v>
      </c>
      <c r="T433" s="27">
        <v>0.16827070826801135</v>
      </c>
      <c r="U433" s="27">
        <v>0.17651600987958393</v>
      </c>
      <c r="V433" s="27">
        <v>0.1702503991375823</v>
      </c>
      <c r="W433" s="27">
        <v>0.17027125045370262</v>
      </c>
      <c r="X433" s="27">
        <v>0.16492237492901807</v>
      </c>
      <c r="Y433" s="27">
        <v>0.19054415293100332</v>
      </c>
      <c r="Z433" s="27">
        <v>0.21497510747995685</v>
      </c>
      <c r="AA433" s="27">
        <v>0.27086843630882174</v>
      </c>
      <c r="AB433" s="27">
        <v>0.24706590572510947</v>
      </c>
      <c r="AC433" s="27">
        <v>0.3147356032850544</v>
      </c>
      <c r="AD433" s="27">
        <v>0.2794096697293052</v>
      </c>
      <c r="AE433" s="27">
        <v>0.28944018082075762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2329.515713953424</v>
      </c>
      <c r="D455" s="28">
        <f t="shared" si="115"/>
        <v>1484.9636328529862</v>
      </c>
      <c r="E455" s="28">
        <f t="shared" si="115"/>
        <v>1132.3127962785495</v>
      </c>
      <c r="F455" s="28">
        <f t="shared" si="115"/>
        <v>1304.7883551848652</v>
      </c>
      <c r="G455" s="28">
        <f t="shared" si="115"/>
        <v>1926.3505753836155</v>
      </c>
      <c r="H455" s="28">
        <f t="shared" si="115"/>
        <v>2249.6268589863748</v>
      </c>
      <c r="I455" s="28">
        <f t="shared" si="115"/>
        <v>3064.9235686366351</v>
      </c>
      <c r="J455" s="28">
        <f t="shared" si="115"/>
        <v>3046.9555274191562</v>
      </c>
      <c r="K455" s="28">
        <f t="shared" si="115"/>
        <v>3501.5867265171601</v>
      </c>
      <c r="L455" s="28">
        <f t="shared" si="115"/>
        <v>3503.7790742406978</v>
      </c>
      <c r="M455" s="28">
        <f t="shared" si="115"/>
        <v>2786.0415866309381</v>
      </c>
      <c r="N455" s="28">
        <f t="shared" si="115"/>
        <v>2765.897957471218</v>
      </c>
      <c r="O455" s="28">
        <f t="shared" si="115"/>
        <v>3097.7204368389112</v>
      </c>
      <c r="P455" s="28">
        <f t="shared" si="115"/>
        <v>3263.6561576394442</v>
      </c>
      <c r="Q455" s="28">
        <f t="shared" si="115"/>
        <v>3231.5855089449128</v>
      </c>
      <c r="R455" s="28">
        <f t="shared" si="115"/>
        <v>3049.9739001647722</v>
      </c>
      <c r="S455" s="28">
        <f t="shared" si="115"/>
        <v>3524.3475392835348</v>
      </c>
      <c r="T455" s="28">
        <f t="shared" si="115"/>
        <v>3789.6687843236377</v>
      </c>
      <c r="U455" s="28">
        <f t="shared" si="115"/>
        <v>3761.0303389547989</v>
      </c>
      <c r="V455" s="28">
        <f t="shared" si="115"/>
        <v>4215.8997465728817</v>
      </c>
      <c r="W455" s="28">
        <f t="shared" si="115"/>
        <v>5478.4982550643163</v>
      </c>
      <c r="X455" s="28">
        <f t="shared" si="115"/>
        <v>6100.067415435723</v>
      </c>
      <c r="Y455" s="28">
        <f t="shared" si="115"/>
        <v>5654.4206971253134</v>
      </c>
      <c r="Z455" s="28">
        <f t="shared" si="115"/>
        <v>5703.9540877974732</v>
      </c>
      <c r="AA455" s="28">
        <f t="shared" si="115"/>
        <v>6067.1089649453415</v>
      </c>
      <c r="AB455" s="28">
        <f t="shared" si="115"/>
        <v>7780.8290341741085</v>
      </c>
      <c r="AC455" s="28">
        <f t="shared" si="115"/>
        <v>6224.0547700142833</v>
      </c>
      <c r="AD455" s="28">
        <f t="shared" si="115"/>
        <v>6100.396985507814</v>
      </c>
      <c r="AE455" s="28">
        <f t="shared" si="115"/>
        <v>7041.3095475632617</v>
      </c>
    </row>
    <row r="456" spans="1:31" x14ac:dyDescent="0.2">
      <c r="A456" s="6" t="s">
        <v>19</v>
      </c>
      <c r="B456" s="7" t="s">
        <v>20</v>
      </c>
      <c r="C456" s="28">
        <f>+C457+C463+C467</f>
        <v>2326.1282163215847</v>
      </c>
      <c r="D456" s="28">
        <f t="shared" ref="D456:AE456" si="116">+D457+D463+D467</f>
        <v>1481.3563037899412</v>
      </c>
      <c r="E456" s="28">
        <f t="shared" si="116"/>
        <v>1107.2683961788653</v>
      </c>
      <c r="F456" s="28">
        <f t="shared" si="116"/>
        <v>1275.1531300178112</v>
      </c>
      <c r="G456" s="28">
        <f t="shared" si="116"/>
        <v>1891.6323618377553</v>
      </c>
      <c r="H456" s="28">
        <f t="shared" si="116"/>
        <v>2209.5776187923475</v>
      </c>
      <c r="I456" s="28">
        <f t="shared" si="116"/>
        <v>3018.9332071218105</v>
      </c>
      <c r="J456" s="28">
        <f t="shared" si="116"/>
        <v>2996.8499340416301</v>
      </c>
      <c r="K456" s="28">
        <f t="shared" si="116"/>
        <v>3446.0675208042144</v>
      </c>
      <c r="L456" s="28">
        <f t="shared" si="116"/>
        <v>3442.8610006151916</v>
      </c>
      <c r="M456" s="28">
        <f t="shared" si="116"/>
        <v>2719.5116872503986</v>
      </c>
      <c r="N456" s="28">
        <f t="shared" si="116"/>
        <v>2694.5919022180756</v>
      </c>
      <c r="O456" s="28">
        <f t="shared" si="116"/>
        <v>3024.1177585493911</v>
      </c>
      <c r="P456" s="28">
        <f t="shared" si="116"/>
        <v>3179.8610976420887</v>
      </c>
      <c r="Q456" s="28">
        <f t="shared" si="116"/>
        <v>3142.6185341545456</v>
      </c>
      <c r="R456" s="28">
        <f t="shared" si="116"/>
        <v>2963.7544981872124</v>
      </c>
      <c r="S456" s="28">
        <f t="shared" si="116"/>
        <v>3417.0808047743017</v>
      </c>
      <c r="T456" s="28">
        <f t="shared" si="116"/>
        <v>3684.6143233175276</v>
      </c>
      <c r="U456" s="28">
        <f t="shared" si="116"/>
        <v>3659.4541189847087</v>
      </c>
      <c r="V456" s="28">
        <f t="shared" si="116"/>
        <v>4129.01044237929</v>
      </c>
      <c r="W456" s="28">
        <f t="shared" si="116"/>
        <v>5355.039782818184</v>
      </c>
      <c r="X456" s="28">
        <f t="shared" si="116"/>
        <v>5976.8299110491907</v>
      </c>
      <c r="Y456" s="28">
        <f t="shared" si="116"/>
        <v>5535.5813898693277</v>
      </c>
      <c r="Z456" s="28">
        <f t="shared" si="116"/>
        <v>5570.3339545086737</v>
      </c>
      <c r="AA456" s="28">
        <f t="shared" si="116"/>
        <v>5736.473208349541</v>
      </c>
      <c r="AB456" s="28">
        <f t="shared" si="116"/>
        <v>7387.9745629789713</v>
      </c>
      <c r="AC456" s="28">
        <f t="shared" si="116"/>
        <v>5829.8014365797389</v>
      </c>
      <c r="AD456" s="28">
        <f t="shared" si="116"/>
        <v>5805.1369719696258</v>
      </c>
      <c r="AE456" s="28">
        <f t="shared" si="116"/>
        <v>6754.6102146775047</v>
      </c>
    </row>
    <row r="457" spans="1:31" x14ac:dyDescent="0.2">
      <c r="A457" s="8" t="s">
        <v>23</v>
      </c>
      <c r="B457" s="4" t="s">
        <v>24</v>
      </c>
      <c r="C457" s="21">
        <f>+C458+C459+C460+C461+C462</f>
        <v>2326.1282163215847</v>
      </c>
      <c r="D457" s="21">
        <f t="shared" ref="D457:AE457" si="117">+D458+D459+D460+D461+D462</f>
        <v>1481.3563037899412</v>
      </c>
      <c r="E457" s="21">
        <f t="shared" si="117"/>
        <v>1107.2683961788653</v>
      </c>
      <c r="F457" s="21">
        <f t="shared" si="117"/>
        <v>1275.1531300178112</v>
      </c>
      <c r="G457" s="21">
        <f t="shared" si="117"/>
        <v>1891.6323618377553</v>
      </c>
      <c r="H457" s="21">
        <f t="shared" si="117"/>
        <v>2209.5776187923475</v>
      </c>
      <c r="I457" s="21">
        <f t="shared" si="117"/>
        <v>3018.9332071218105</v>
      </c>
      <c r="J457" s="21">
        <f t="shared" si="117"/>
        <v>2996.8499340416301</v>
      </c>
      <c r="K457" s="21">
        <f t="shared" si="117"/>
        <v>3446.0675208042144</v>
      </c>
      <c r="L457" s="21">
        <f t="shared" si="117"/>
        <v>3442.8610006151916</v>
      </c>
      <c r="M457" s="21">
        <f t="shared" si="117"/>
        <v>2719.5116872503986</v>
      </c>
      <c r="N457" s="21">
        <f t="shared" si="117"/>
        <v>2694.5919022180756</v>
      </c>
      <c r="O457" s="21">
        <f t="shared" si="117"/>
        <v>3024.1177585493911</v>
      </c>
      <c r="P457" s="21">
        <f t="shared" si="117"/>
        <v>3179.8610976420887</v>
      </c>
      <c r="Q457" s="21">
        <f t="shared" si="117"/>
        <v>3142.6185341545456</v>
      </c>
      <c r="R457" s="21">
        <f t="shared" si="117"/>
        <v>2963.7544981872124</v>
      </c>
      <c r="S457" s="21">
        <f t="shared" si="117"/>
        <v>3417.0808047743017</v>
      </c>
      <c r="T457" s="21">
        <f t="shared" si="117"/>
        <v>3684.6143233175276</v>
      </c>
      <c r="U457" s="21">
        <f t="shared" si="117"/>
        <v>3659.4541189847087</v>
      </c>
      <c r="V457" s="21">
        <f t="shared" si="117"/>
        <v>4129.01044237929</v>
      </c>
      <c r="W457" s="21">
        <f t="shared" si="117"/>
        <v>5355.039782818184</v>
      </c>
      <c r="X457" s="21">
        <f t="shared" si="117"/>
        <v>5976.8299110491907</v>
      </c>
      <c r="Y457" s="21">
        <f t="shared" si="117"/>
        <v>5535.5813898693277</v>
      </c>
      <c r="Z457" s="21">
        <f t="shared" si="117"/>
        <v>5570.3339545086737</v>
      </c>
      <c r="AA457" s="21">
        <f t="shared" si="117"/>
        <v>5736.473208349541</v>
      </c>
      <c r="AB457" s="21">
        <f t="shared" si="117"/>
        <v>7387.9745629789713</v>
      </c>
      <c r="AC457" s="21">
        <f t="shared" si="117"/>
        <v>5829.8014365797389</v>
      </c>
      <c r="AD457" s="21">
        <f t="shared" si="117"/>
        <v>5805.136940642471</v>
      </c>
      <c r="AE457" s="21">
        <f t="shared" si="117"/>
        <v>6754.6099882898216</v>
      </c>
    </row>
    <row r="458" spans="1:31" x14ac:dyDescent="0.2">
      <c r="A458" s="8" t="s">
        <v>25</v>
      </c>
      <c r="B458" s="4" t="s">
        <v>26</v>
      </c>
      <c r="C458" s="37">
        <f>+C8</f>
        <v>1571.2423096740681</v>
      </c>
      <c r="D458" s="37">
        <f t="shared" ref="D458:AE458" si="118">+D8</f>
        <v>847.02562068202258</v>
      </c>
      <c r="E458" s="37">
        <f t="shared" si="118"/>
        <v>395.82473459120109</v>
      </c>
      <c r="F458" s="37">
        <f t="shared" si="118"/>
        <v>449.40906846571181</v>
      </c>
      <c r="G458" s="37">
        <f t="shared" si="118"/>
        <v>879.33335227310511</v>
      </c>
      <c r="H458" s="37">
        <f t="shared" si="118"/>
        <v>1149.0259146176943</v>
      </c>
      <c r="I458" s="37">
        <f t="shared" si="118"/>
        <v>1997.975576712807</v>
      </c>
      <c r="J458" s="37">
        <f t="shared" si="118"/>
        <v>1858.3527500892135</v>
      </c>
      <c r="K458" s="37">
        <f t="shared" si="118"/>
        <v>2261.5907703026987</v>
      </c>
      <c r="L458" s="37">
        <f t="shared" si="118"/>
        <v>2422.1329674454132</v>
      </c>
      <c r="M458" s="37">
        <f t="shared" si="118"/>
        <v>1695.4380642894498</v>
      </c>
      <c r="N458" s="37">
        <f t="shared" si="118"/>
        <v>1701.1090450525815</v>
      </c>
      <c r="O458" s="37">
        <f t="shared" si="118"/>
        <v>1924.4452458529945</v>
      </c>
      <c r="P458" s="37">
        <f t="shared" si="118"/>
        <v>2215.4498830256266</v>
      </c>
      <c r="Q458" s="37">
        <f t="shared" si="118"/>
        <v>2200.5381732623796</v>
      </c>
      <c r="R458" s="37">
        <f t="shared" si="118"/>
        <v>1991.5571236812782</v>
      </c>
      <c r="S458" s="37">
        <f t="shared" si="118"/>
        <v>2228.6021657463994</v>
      </c>
      <c r="T458" s="37">
        <f t="shared" si="118"/>
        <v>2483.2246988898551</v>
      </c>
      <c r="U458" s="37">
        <f t="shared" si="118"/>
        <v>2457.7885325164661</v>
      </c>
      <c r="V458" s="37">
        <f t="shared" si="118"/>
        <v>2911.4406057095362</v>
      </c>
      <c r="W458" s="37">
        <f t="shared" si="118"/>
        <v>3887.5047548289449</v>
      </c>
      <c r="X458" s="37">
        <f t="shared" si="118"/>
        <v>4463.1924801003233</v>
      </c>
      <c r="Y458" s="37">
        <f t="shared" si="118"/>
        <v>3942.0597778202991</v>
      </c>
      <c r="Z458" s="37">
        <f t="shared" si="118"/>
        <v>3874.7213755910893</v>
      </c>
      <c r="AA458" s="37">
        <f t="shared" si="118"/>
        <v>3793.9066888832049</v>
      </c>
      <c r="AB458" s="37">
        <f t="shared" si="118"/>
        <v>5198.0792302267873</v>
      </c>
      <c r="AC458" s="37">
        <f t="shared" si="118"/>
        <v>3671.9641656951426</v>
      </c>
      <c r="AD458" s="37">
        <f t="shared" si="118"/>
        <v>3628.0718213603018</v>
      </c>
      <c r="AE458" s="37">
        <f t="shared" si="118"/>
        <v>4507.4813694473651</v>
      </c>
    </row>
    <row r="459" spans="1:31" x14ac:dyDescent="0.2">
      <c r="A459" s="8" t="s">
        <v>43</v>
      </c>
      <c r="B459" s="4" t="s">
        <v>44</v>
      </c>
      <c r="C459" s="37">
        <f>+C17</f>
        <v>493.29982622380282</v>
      </c>
      <c r="D459" s="37">
        <f t="shared" ref="D459:AE459" si="119">+D17</f>
        <v>362.55723195015395</v>
      </c>
      <c r="E459" s="37">
        <f t="shared" si="119"/>
        <v>416.67252008147318</v>
      </c>
      <c r="F459" s="37">
        <f t="shared" si="119"/>
        <v>493.83754154082783</v>
      </c>
      <c r="G459" s="37">
        <f t="shared" si="119"/>
        <v>638.28394843791943</v>
      </c>
      <c r="H459" s="37">
        <f t="shared" si="119"/>
        <v>671.90106910239103</v>
      </c>
      <c r="I459" s="37">
        <f t="shared" si="119"/>
        <v>606.03329270259928</v>
      </c>
      <c r="J459" s="37">
        <f t="shared" si="119"/>
        <v>696.19727980680454</v>
      </c>
      <c r="K459" s="37">
        <f t="shared" si="119"/>
        <v>743.71301172418464</v>
      </c>
      <c r="L459" s="37">
        <f t="shared" si="119"/>
        <v>565.68562272038639</v>
      </c>
      <c r="M459" s="37">
        <f t="shared" si="119"/>
        <v>555.16107114163253</v>
      </c>
      <c r="N459" s="37">
        <f t="shared" si="119"/>
        <v>546.29526124733741</v>
      </c>
      <c r="O459" s="37">
        <f t="shared" si="119"/>
        <v>648.08156608843353</v>
      </c>
      <c r="P459" s="37">
        <f t="shared" si="119"/>
        <v>519.91026476834531</v>
      </c>
      <c r="Q459" s="37">
        <f t="shared" si="119"/>
        <v>487.37965865831586</v>
      </c>
      <c r="R459" s="37">
        <f t="shared" si="119"/>
        <v>487.37716449239048</v>
      </c>
      <c r="S459" s="37">
        <f t="shared" si="119"/>
        <v>684.07242059575935</v>
      </c>
      <c r="T459" s="37">
        <f t="shared" si="119"/>
        <v>667.28779237051401</v>
      </c>
      <c r="U459" s="37">
        <f t="shared" si="119"/>
        <v>610.59355877156338</v>
      </c>
      <c r="V459" s="37">
        <f t="shared" si="119"/>
        <v>617.48287901290666</v>
      </c>
      <c r="W459" s="37">
        <f t="shared" si="119"/>
        <v>857.34069602561271</v>
      </c>
      <c r="X459" s="37">
        <f t="shared" si="119"/>
        <v>847.02680365436595</v>
      </c>
      <c r="Y459" s="37">
        <f t="shared" si="119"/>
        <v>852.75299882721151</v>
      </c>
      <c r="Z459" s="37">
        <f t="shared" si="119"/>
        <v>921.45029858693522</v>
      </c>
      <c r="AA459" s="37">
        <f t="shared" si="119"/>
        <v>1241.3659609220392</v>
      </c>
      <c r="AB459" s="37">
        <f t="shared" si="119"/>
        <v>1385.9038313422138</v>
      </c>
      <c r="AC459" s="37">
        <f t="shared" si="119"/>
        <v>1344.8458697354733</v>
      </c>
      <c r="AD459" s="37">
        <f t="shared" si="119"/>
        <v>1280.8547726585064</v>
      </c>
      <c r="AE459" s="37">
        <f t="shared" si="119"/>
        <v>1338.5917765892389</v>
      </c>
    </row>
    <row r="460" spans="1:31" x14ac:dyDescent="0.2">
      <c r="A460" s="9" t="s">
        <v>71</v>
      </c>
      <c r="B460" s="4" t="s">
        <v>72</v>
      </c>
      <c r="C460" s="37">
        <f>+C31</f>
        <v>209.50188466926335</v>
      </c>
      <c r="D460" s="37">
        <f t="shared" ref="D460:AE460" si="120">+D31</f>
        <v>213.99187095118327</v>
      </c>
      <c r="E460" s="37">
        <f t="shared" si="120"/>
        <v>232.60708759640886</v>
      </c>
      <c r="F460" s="37">
        <f t="shared" si="120"/>
        <v>261.14152486063728</v>
      </c>
      <c r="G460" s="37">
        <f t="shared" si="120"/>
        <v>292.61242945575083</v>
      </c>
      <c r="H460" s="37">
        <f t="shared" si="120"/>
        <v>324.1973876503011</v>
      </c>
      <c r="I460" s="37">
        <f t="shared" si="120"/>
        <v>354.23277813885773</v>
      </c>
      <c r="J460" s="37">
        <f t="shared" si="120"/>
        <v>376.37321544390636</v>
      </c>
      <c r="K460" s="37">
        <f t="shared" si="120"/>
        <v>393.06066967683995</v>
      </c>
      <c r="L460" s="37">
        <f t="shared" si="120"/>
        <v>405.80720287574525</v>
      </c>
      <c r="M460" s="37">
        <f t="shared" si="120"/>
        <v>417.98386082920939</v>
      </c>
      <c r="N460" s="37">
        <f t="shared" si="120"/>
        <v>398.28416428976004</v>
      </c>
      <c r="O460" s="37">
        <f t="shared" si="120"/>
        <v>401.80789208792748</v>
      </c>
      <c r="P460" s="37">
        <f t="shared" si="120"/>
        <v>393.6857078306623</v>
      </c>
      <c r="Q460" s="37">
        <f t="shared" si="120"/>
        <v>395.44912718310491</v>
      </c>
      <c r="R460" s="37">
        <f t="shared" si="120"/>
        <v>432.96729105256003</v>
      </c>
      <c r="S460" s="37">
        <f t="shared" si="120"/>
        <v>456.57694152267482</v>
      </c>
      <c r="T460" s="37">
        <f t="shared" si="120"/>
        <v>483.24700012352605</v>
      </c>
      <c r="U460" s="37">
        <f t="shared" si="120"/>
        <v>533.63400627623002</v>
      </c>
      <c r="V460" s="37">
        <f t="shared" si="120"/>
        <v>540.98930408611818</v>
      </c>
      <c r="W460" s="37">
        <f t="shared" si="120"/>
        <v>535.45740129692706</v>
      </c>
      <c r="X460" s="37">
        <f t="shared" si="120"/>
        <v>588.59677393909135</v>
      </c>
      <c r="Y460" s="37">
        <f t="shared" si="120"/>
        <v>671.29507009743224</v>
      </c>
      <c r="Z460" s="37">
        <f t="shared" si="120"/>
        <v>711.70611126669371</v>
      </c>
      <c r="AA460" s="37">
        <f t="shared" si="120"/>
        <v>647.55123169198112</v>
      </c>
      <c r="AB460" s="37">
        <f t="shared" si="120"/>
        <v>728.32927060772056</v>
      </c>
      <c r="AC460" s="37">
        <f t="shared" si="120"/>
        <v>745.55152873946565</v>
      </c>
      <c r="AD460" s="37">
        <f t="shared" si="120"/>
        <v>813.14189720122363</v>
      </c>
      <c r="AE460" s="37">
        <f t="shared" si="120"/>
        <v>829.77956371829725</v>
      </c>
    </row>
    <row r="461" spans="1:31" x14ac:dyDescent="0.2">
      <c r="A461" s="8" t="s">
        <v>115</v>
      </c>
      <c r="B461" s="4" t="s">
        <v>116</v>
      </c>
      <c r="C461" s="37">
        <f>+C53</f>
        <v>52.084195754450178</v>
      </c>
      <c r="D461" s="37">
        <f t="shared" ref="D461:AE461" si="121">+D53</f>
        <v>57.781580206581452</v>
      </c>
      <c r="E461" s="37">
        <f t="shared" si="121"/>
        <v>62.164053909782083</v>
      </c>
      <c r="F461" s="37">
        <f t="shared" si="121"/>
        <v>70.764995150634348</v>
      </c>
      <c r="G461" s="37">
        <f t="shared" si="121"/>
        <v>81.402631670979858</v>
      </c>
      <c r="H461" s="37">
        <f t="shared" si="121"/>
        <v>64.453247421961109</v>
      </c>
      <c r="I461" s="37">
        <f t="shared" si="121"/>
        <v>60.691559567546392</v>
      </c>
      <c r="J461" s="37">
        <f t="shared" si="121"/>
        <v>65.926688701705899</v>
      </c>
      <c r="K461" s="37">
        <f t="shared" si="121"/>
        <v>47.703069100491277</v>
      </c>
      <c r="L461" s="37">
        <f t="shared" si="121"/>
        <v>49.235207573646576</v>
      </c>
      <c r="M461" s="37">
        <f t="shared" si="121"/>
        <v>50.928690990106922</v>
      </c>
      <c r="N461" s="37">
        <f t="shared" si="121"/>
        <v>48.90343162839649</v>
      </c>
      <c r="O461" s="37">
        <f t="shared" si="121"/>
        <v>49.783054520035449</v>
      </c>
      <c r="P461" s="37">
        <f t="shared" si="121"/>
        <v>50.81524201745453</v>
      </c>
      <c r="Q461" s="37">
        <f t="shared" si="121"/>
        <v>59.251575050745515</v>
      </c>
      <c r="R461" s="37">
        <f t="shared" si="121"/>
        <v>51.852918960983416</v>
      </c>
      <c r="S461" s="37">
        <f t="shared" si="121"/>
        <v>47.82927690946812</v>
      </c>
      <c r="T461" s="37">
        <f t="shared" si="121"/>
        <v>50.854831933632155</v>
      </c>
      <c r="U461" s="37">
        <f t="shared" si="121"/>
        <v>57.438021420448884</v>
      </c>
      <c r="V461" s="37">
        <f t="shared" si="121"/>
        <v>59.097653570728781</v>
      </c>
      <c r="W461" s="37">
        <f t="shared" si="121"/>
        <v>74.463971615517892</v>
      </c>
      <c r="X461" s="37">
        <f t="shared" si="121"/>
        <v>77.656334037644243</v>
      </c>
      <c r="Y461" s="37">
        <f t="shared" si="121"/>
        <v>67.242083432301214</v>
      </c>
      <c r="Z461" s="37">
        <f t="shared" si="121"/>
        <v>59.673135182222261</v>
      </c>
      <c r="AA461" s="37">
        <f t="shared" si="121"/>
        <v>51.286219686885765</v>
      </c>
      <c r="AB461" s="37">
        <f t="shared" si="121"/>
        <v>74.08380843909157</v>
      </c>
      <c r="AC461" s="37">
        <f t="shared" si="121"/>
        <v>67.321508138418054</v>
      </c>
      <c r="AD461" s="37">
        <f t="shared" si="121"/>
        <v>82.824896491245781</v>
      </c>
      <c r="AE461" s="37">
        <f t="shared" si="121"/>
        <v>78.66758815948495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0.27295905118182562</v>
      </c>
      <c r="X462" s="37">
        <f t="shared" si="122"/>
        <v>0.35751931776601165</v>
      </c>
      <c r="Y462" s="37">
        <f t="shared" si="122"/>
        <v>2.2314596920830301</v>
      </c>
      <c r="Z462" s="37">
        <f t="shared" si="122"/>
        <v>2.7830338817337461</v>
      </c>
      <c r="AA462" s="37">
        <f t="shared" si="122"/>
        <v>2.363107165429736</v>
      </c>
      <c r="AB462" s="37">
        <f t="shared" si="122"/>
        <v>1.5784223631584486</v>
      </c>
      <c r="AC462" s="37">
        <f t="shared" si="122"/>
        <v>0.11836427123985062</v>
      </c>
      <c r="AD462" s="37">
        <f t="shared" si="122"/>
        <v>0.2435529311940465</v>
      </c>
      <c r="AE462" s="37">
        <f t="shared" si="122"/>
        <v>8.9690375435262912E-2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23">+D464+D465+D466</f>
        <v>0</v>
      </c>
      <c r="E463" s="21">
        <f t="shared" si="123"/>
        <v>0</v>
      </c>
      <c r="F463" s="21">
        <f t="shared" si="123"/>
        <v>0</v>
      </c>
      <c r="G463" s="21">
        <f t="shared" si="123"/>
        <v>0</v>
      </c>
      <c r="H463" s="21">
        <f t="shared" si="123"/>
        <v>0</v>
      </c>
      <c r="I463" s="21">
        <f t="shared" si="123"/>
        <v>0</v>
      </c>
      <c r="J463" s="21">
        <f t="shared" si="123"/>
        <v>0</v>
      </c>
      <c r="K463" s="21">
        <f t="shared" si="123"/>
        <v>0</v>
      </c>
      <c r="L463" s="21">
        <f t="shared" si="123"/>
        <v>0</v>
      </c>
      <c r="M463" s="21">
        <f t="shared" si="123"/>
        <v>0</v>
      </c>
      <c r="N463" s="21">
        <f t="shared" si="123"/>
        <v>0</v>
      </c>
      <c r="O463" s="21">
        <f t="shared" si="123"/>
        <v>0</v>
      </c>
      <c r="P463" s="21">
        <f t="shared" si="123"/>
        <v>0</v>
      </c>
      <c r="Q463" s="21">
        <f t="shared" si="123"/>
        <v>0</v>
      </c>
      <c r="R463" s="21">
        <f t="shared" si="123"/>
        <v>0</v>
      </c>
      <c r="S463" s="21">
        <f t="shared" si="123"/>
        <v>0</v>
      </c>
      <c r="T463" s="21">
        <f t="shared" si="123"/>
        <v>0</v>
      </c>
      <c r="U463" s="21">
        <f t="shared" si="123"/>
        <v>0</v>
      </c>
      <c r="V463" s="21">
        <f t="shared" si="123"/>
        <v>0</v>
      </c>
      <c r="W463" s="21">
        <f t="shared" si="123"/>
        <v>0</v>
      </c>
      <c r="X463" s="21">
        <f t="shared" si="123"/>
        <v>0</v>
      </c>
      <c r="Y463" s="21">
        <f t="shared" si="123"/>
        <v>0</v>
      </c>
      <c r="Z463" s="21">
        <f t="shared" si="123"/>
        <v>0</v>
      </c>
      <c r="AA463" s="21">
        <f t="shared" si="123"/>
        <v>0</v>
      </c>
      <c r="AB463" s="21">
        <f t="shared" si="123"/>
        <v>0</v>
      </c>
      <c r="AC463" s="21">
        <f t="shared" si="123"/>
        <v>0</v>
      </c>
      <c r="AD463" s="21">
        <f t="shared" si="123"/>
        <v>3.1327155112353815E-5</v>
      </c>
      <c r="AE463" s="21">
        <f t="shared" si="123"/>
        <v>2.2638768302198688E-4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5">+D80</f>
        <v>0</v>
      </c>
      <c r="E465" s="37">
        <f t="shared" si="125"/>
        <v>0</v>
      </c>
      <c r="F465" s="37">
        <f t="shared" si="125"/>
        <v>0</v>
      </c>
      <c r="G465" s="37">
        <f t="shared" si="125"/>
        <v>0</v>
      </c>
      <c r="H465" s="37">
        <f t="shared" si="125"/>
        <v>0</v>
      </c>
      <c r="I465" s="37">
        <f t="shared" si="125"/>
        <v>0</v>
      </c>
      <c r="J465" s="37">
        <f t="shared" si="125"/>
        <v>0</v>
      </c>
      <c r="K465" s="37">
        <f t="shared" si="125"/>
        <v>0</v>
      </c>
      <c r="L465" s="37">
        <f t="shared" si="125"/>
        <v>0</v>
      </c>
      <c r="M465" s="37">
        <f t="shared" si="125"/>
        <v>0</v>
      </c>
      <c r="N465" s="37">
        <f t="shared" si="125"/>
        <v>0</v>
      </c>
      <c r="O465" s="37">
        <f t="shared" si="125"/>
        <v>0</v>
      </c>
      <c r="P465" s="37">
        <f t="shared" si="125"/>
        <v>0</v>
      </c>
      <c r="Q465" s="37">
        <f t="shared" si="125"/>
        <v>0</v>
      </c>
      <c r="R465" s="37">
        <f t="shared" si="125"/>
        <v>0</v>
      </c>
      <c r="S465" s="37">
        <f t="shared" si="125"/>
        <v>0</v>
      </c>
      <c r="T465" s="37">
        <f t="shared" si="125"/>
        <v>0</v>
      </c>
      <c r="U465" s="37">
        <f t="shared" si="125"/>
        <v>0</v>
      </c>
      <c r="V465" s="37">
        <f t="shared" si="125"/>
        <v>0</v>
      </c>
      <c r="W465" s="37">
        <f t="shared" si="125"/>
        <v>0</v>
      </c>
      <c r="X465" s="37">
        <f t="shared" si="125"/>
        <v>0</v>
      </c>
      <c r="Y465" s="37">
        <f t="shared" si="125"/>
        <v>0</v>
      </c>
      <c r="Z465" s="37">
        <f t="shared" si="125"/>
        <v>0</v>
      </c>
      <c r="AA465" s="37">
        <f t="shared" si="125"/>
        <v>0</v>
      </c>
      <c r="AB465" s="37">
        <f t="shared" si="125"/>
        <v>0</v>
      </c>
      <c r="AC465" s="37">
        <f t="shared" si="125"/>
        <v>0</v>
      </c>
      <c r="AD465" s="37">
        <f t="shared" si="125"/>
        <v>3.1327155112353815E-5</v>
      </c>
      <c r="AE465" s="37">
        <f t="shared" si="125"/>
        <v>2.2638768302198688E-4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1.0540705677966395</v>
      </c>
      <c r="D471" s="28">
        <f t="shared" ref="D471:AE471" si="131">+D472+D478+D489+D497+D502+D508+D515+D520</f>
        <v>1.050429228338978</v>
      </c>
      <c r="E471" s="28">
        <f t="shared" si="131"/>
        <v>21.709972412619905</v>
      </c>
      <c r="F471" s="28">
        <f t="shared" si="131"/>
        <v>26.788749871991481</v>
      </c>
      <c r="G471" s="28">
        <f t="shared" si="131"/>
        <v>31.911752905773138</v>
      </c>
      <c r="H471" s="28">
        <f t="shared" si="131"/>
        <v>37.002980837060193</v>
      </c>
      <c r="I471" s="28">
        <f t="shared" si="131"/>
        <v>42.123983028189869</v>
      </c>
      <c r="J471" s="28">
        <f t="shared" si="131"/>
        <v>47.215936266158465</v>
      </c>
      <c r="K471" s="28">
        <f t="shared" si="131"/>
        <v>52.297910346724919</v>
      </c>
      <c r="L471" s="28">
        <f t="shared" si="131"/>
        <v>57.272980366090962</v>
      </c>
      <c r="M471" s="28">
        <f t="shared" si="131"/>
        <v>62.505703451020892</v>
      </c>
      <c r="N471" s="28">
        <f t="shared" si="131"/>
        <v>67.606995829073355</v>
      </c>
      <c r="O471" s="28">
        <f t="shared" si="131"/>
        <v>69.521565104975551</v>
      </c>
      <c r="P471" s="28">
        <f t="shared" si="131"/>
        <v>79.312883803704324</v>
      </c>
      <c r="Q471" s="28">
        <f t="shared" si="131"/>
        <v>84.365957740991831</v>
      </c>
      <c r="R471" s="28">
        <f t="shared" si="131"/>
        <v>82.265954450225166</v>
      </c>
      <c r="S471" s="28">
        <f t="shared" si="131"/>
        <v>103.06692489017806</v>
      </c>
      <c r="T471" s="28">
        <f t="shared" si="131"/>
        <v>100.84854796540783</v>
      </c>
      <c r="U471" s="28">
        <f t="shared" si="131"/>
        <v>96.945793002396968</v>
      </c>
      <c r="V471" s="28">
        <f t="shared" si="131"/>
        <v>82.73476501461468</v>
      </c>
      <c r="W471" s="28">
        <f t="shared" si="131"/>
        <v>118.49398183316715</v>
      </c>
      <c r="X471" s="28">
        <f t="shared" si="131"/>
        <v>118.32453320533379</v>
      </c>
      <c r="Y471" s="28">
        <f t="shared" si="131"/>
        <v>113.81485542439343</v>
      </c>
      <c r="Z471" s="28">
        <f t="shared" si="131"/>
        <v>128.45231813765253</v>
      </c>
      <c r="AA471" s="28">
        <f t="shared" si="131"/>
        <v>325.66531768875672</v>
      </c>
      <c r="AB471" s="28">
        <f t="shared" si="131"/>
        <v>387.35113514915997</v>
      </c>
      <c r="AC471" s="28">
        <f t="shared" si="131"/>
        <v>388.03616303552792</v>
      </c>
      <c r="AD471" s="28">
        <f t="shared" si="131"/>
        <v>289.98129103805849</v>
      </c>
      <c r="AE471" s="28">
        <f t="shared" si="131"/>
        <v>280.7906486289184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32">+D473+D474+D475+D476+D477</f>
        <v>0</v>
      </c>
      <c r="E472" s="21">
        <f t="shared" si="132"/>
        <v>20.605482492042462</v>
      </c>
      <c r="F472" s="21">
        <f t="shared" si="132"/>
        <v>25.678694242971233</v>
      </c>
      <c r="G472" s="21">
        <f t="shared" si="132"/>
        <v>30.751905993899999</v>
      </c>
      <c r="H472" s="21">
        <f t="shared" si="132"/>
        <v>35.825117744828766</v>
      </c>
      <c r="I472" s="21">
        <f t="shared" si="132"/>
        <v>40.898329495756158</v>
      </c>
      <c r="J472" s="21">
        <f t="shared" si="132"/>
        <v>45.971541246684929</v>
      </c>
      <c r="K472" s="21">
        <f t="shared" si="132"/>
        <v>51.044752997613699</v>
      </c>
      <c r="L472" s="21">
        <f t="shared" si="132"/>
        <v>56.117964748542462</v>
      </c>
      <c r="M472" s="21">
        <f t="shared" si="132"/>
        <v>61.191176499471233</v>
      </c>
      <c r="N472" s="21">
        <f t="shared" si="132"/>
        <v>66.264388250400003</v>
      </c>
      <c r="O472" s="21">
        <f t="shared" si="132"/>
        <v>68.1842610705</v>
      </c>
      <c r="P472" s="21">
        <f t="shared" si="132"/>
        <v>77.988008249850012</v>
      </c>
      <c r="Q472" s="21">
        <f t="shared" si="132"/>
        <v>82.9839570834</v>
      </c>
      <c r="R472" s="21">
        <f t="shared" si="132"/>
        <v>80.802887115600001</v>
      </c>
      <c r="S472" s="21">
        <f t="shared" si="132"/>
        <v>101.5068192186</v>
      </c>
      <c r="T472" s="21">
        <f t="shared" si="132"/>
        <v>99.248275520549996</v>
      </c>
      <c r="U472" s="21">
        <f t="shared" si="132"/>
        <v>95.186438520300015</v>
      </c>
      <c r="V472" s="21">
        <f t="shared" si="132"/>
        <v>80.970377941950005</v>
      </c>
      <c r="W472" s="21">
        <f t="shared" si="132"/>
        <v>116.58025574505001</v>
      </c>
      <c r="X472" s="21">
        <f t="shared" si="132"/>
        <v>116.01137721149999</v>
      </c>
      <c r="Y472" s="21">
        <f t="shared" si="132"/>
        <v>111.16447307804999</v>
      </c>
      <c r="Z472" s="21">
        <f t="shared" si="132"/>
        <v>125.76347523735001</v>
      </c>
      <c r="AA472" s="21">
        <f t="shared" si="132"/>
        <v>323.02267554693697</v>
      </c>
      <c r="AB472" s="21">
        <f t="shared" si="132"/>
        <v>384.72264219035367</v>
      </c>
      <c r="AC472" s="21">
        <f t="shared" si="132"/>
        <v>385.0535079229025</v>
      </c>
      <c r="AD472" s="21">
        <f t="shared" si="132"/>
        <v>286.82231119722337</v>
      </c>
      <c r="AE472" s="21">
        <f t="shared" si="132"/>
        <v>277.58293456237084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0</v>
      </c>
      <c r="D473" s="37">
        <f t="shared" si="133"/>
        <v>0</v>
      </c>
      <c r="E473" s="37">
        <f t="shared" si="133"/>
        <v>0</v>
      </c>
      <c r="F473" s="37">
        <f t="shared" si="133"/>
        <v>0</v>
      </c>
      <c r="G473" s="37">
        <f t="shared" si="133"/>
        <v>0</v>
      </c>
      <c r="H473" s="37">
        <f t="shared" si="133"/>
        <v>0</v>
      </c>
      <c r="I473" s="37">
        <f t="shared" si="133"/>
        <v>0</v>
      </c>
      <c r="J473" s="37">
        <f t="shared" si="133"/>
        <v>0</v>
      </c>
      <c r="K473" s="37">
        <f t="shared" si="133"/>
        <v>0</v>
      </c>
      <c r="L473" s="37">
        <f t="shared" si="133"/>
        <v>0</v>
      </c>
      <c r="M473" s="37">
        <f t="shared" si="133"/>
        <v>0</v>
      </c>
      <c r="N473" s="37">
        <f t="shared" si="133"/>
        <v>0</v>
      </c>
      <c r="O473" s="37">
        <f t="shared" si="133"/>
        <v>0</v>
      </c>
      <c r="P473" s="37">
        <f t="shared" si="133"/>
        <v>0</v>
      </c>
      <c r="Q473" s="37">
        <f t="shared" si="133"/>
        <v>0</v>
      </c>
      <c r="R473" s="37">
        <f t="shared" si="133"/>
        <v>0</v>
      </c>
      <c r="S473" s="37">
        <f t="shared" ref="D473:AE476" si="134">+S113</f>
        <v>0</v>
      </c>
      <c r="T473" s="37">
        <f t="shared" si="134"/>
        <v>0</v>
      </c>
      <c r="U473" s="37">
        <f t="shared" si="134"/>
        <v>0</v>
      </c>
      <c r="V473" s="37">
        <f t="shared" si="134"/>
        <v>0</v>
      </c>
      <c r="W473" s="37">
        <f t="shared" si="134"/>
        <v>0</v>
      </c>
      <c r="X473" s="37">
        <f t="shared" si="134"/>
        <v>0</v>
      </c>
      <c r="Y473" s="37">
        <f t="shared" si="134"/>
        <v>0</v>
      </c>
      <c r="Z473" s="37">
        <f t="shared" si="134"/>
        <v>0</v>
      </c>
      <c r="AA473" s="37">
        <f t="shared" si="134"/>
        <v>125.09131381413697</v>
      </c>
      <c r="AB473" s="37">
        <f t="shared" si="134"/>
        <v>196.3212871233537</v>
      </c>
      <c r="AC473" s="37">
        <f t="shared" si="134"/>
        <v>170.53981653640253</v>
      </c>
      <c r="AD473" s="37">
        <f t="shared" si="134"/>
        <v>99.968552268676021</v>
      </c>
      <c r="AE473" s="37">
        <f t="shared" si="134"/>
        <v>67.413031141957418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20.605482492042462</v>
      </c>
      <c r="F474" s="37">
        <f t="shared" si="134"/>
        <v>25.678694242971233</v>
      </c>
      <c r="G474" s="37">
        <f t="shared" si="134"/>
        <v>30.751905993899999</v>
      </c>
      <c r="H474" s="37">
        <f t="shared" si="134"/>
        <v>35.825117744828766</v>
      </c>
      <c r="I474" s="37">
        <f t="shared" si="134"/>
        <v>40.898329495756158</v>
      </c>
      <c r="J474" s="37">
        <f t="shared" si="134"/>
        <v>45.971541246684929</v>
      </c>
      <c r="K474" s="37">
        <f t="shared" si="134"/>
        <v>51.044752997613699</v>
      </c>
      <c r="L474" s="37">
        <f t="shared" si="134"/>
        <v>56.117964748542462</v>
      </c>
      <c r="M474" s="37">
        <f t="shared" si="134"/>
        <v>61.191176499471233</v>
      </c>
      <c r="N474" s="37">
        <f t="shared" si="134"/>
        <v>66.264388250400003</v>
      </c>
      <c r="O474" s="37">
        <f t="shared" si="134"/>
        <v>68.1842610705</v>
      </c>
      <c r="P474" s="37">
        <f t="shared" si="134"/>
        <v>77.988008249850012</v>
      </c>
      <c r="Q474" s="37">
        <f t="shared" si="134"/>
        <v>82.9839570834</v>
      </c>
      <c r="R474" s="37">
        <f t="shared" si="134"/>
        <v>80.802887115600001</v>
      </c>
      <c r="S474" s="37">
        <f t="shared" si="134"/>
        <v>101.5068192186</v>
      </c>
      <c r="T474" s="37">
        <f t="shared" si="134"/>
        <v>99.248275520549996</v>
      </c>
      <c r="U474" s="37">
        <f t="shared" si="134"/>
        <v>95.186438520300015</v>
      </c>
      <c r="V474" s="37">
        <f t="shared" si="134"/>
        <v>80.970377941950005</v>
      </c>
      <c r="W474" s="37">
        <f t="shared" si="134"/>
        <v>116.58025574505001</v>
      </c>
      <c r="X474" s="37">
        <f t="shared" si="134"/>
        <v>116.01137721149999</v>
      </c>
      <c r="Y474" s="37">
        <f t="shared" si="134"/>
        <v>111.16447307804999</v>
      </c>
      <c r="Z474" s="37">
        <f t="shared" si="134"/>
        <v>125.76347523735001</v>
      </c>
      <c r="AA474" s="37">
        <f t="shared" si="134"/>
        <v>197.93136173279999</v>
      </c>
      <c r="AB474" s="37">
        <f t="shared" si="134"/>
        <v>188.401355067</v>
      </c>
      <c r="AC474" s="37">
        <f t="shared" si="134"/>
        <v>214.51369138649997</v>
      </c>
      <c r="AD474" s="37">
        <f t="shared" si="134"/>
        <v>186.85375892854736</v>
      </c>
      <c r="AE474" s="37">
        <f t="shared" si="134"/>
        <v>210.16990342041339</v>
      </c>
    </row>
    <row r="475" spans="1:31" x14ac:dyDescent="0.2">
      <c r="A475" s="9" t="s">
        <v>256</v>
      </c>
      <c r="B475" s="4" t="s">
        <v>257</v>
      </c>
      <c r="C475" s="37">
        <f t="shared" si="133"/>
        <v>0</v>
      </c>
      <c r="D475" s="37">
        <f t="shared" si="134"/>
        <v>0</v>
      </c>
      <c r="E475" s="37">
        <f t="shared" si="134"/>
        <v>0</v>
      </c>
      <c r="F475" s="37">
        <f t="shared" si="134"/>
        <v>0</v>
      </c>
      <c r="G475" s="37">
        <f t="shared" si="134"/>
        <v>0</v>
      </c>
      <c r="H475" s="37">
        <f t="shared" si="134"/>
        <v>0</v>
      </c>
      <c r="I475" s="37">
        <f t="shared" si="134"/>
        <v>0</v>
      </c>
      <c r="J475" s="37">
        <f t="shared" si="134"/>
        <v>0</v>
      </c>
      <c r="K475" s="37">
        <f t="shared" si="134"/>
        <v>0</v>
      </c>
      <c r="L475" s="37">
        <f t="shared" si="134"/>
        <v>0</v>
      </c>
      <c r="M475" s="37">
        <f t="shared" si="134"/>
        <v>0</v>
      </c>
      <c r="N475" s="37">
        <f t="shared" si="134"/>
        <v>0</v>
      </c>
      <c r="O475" s="37">
        <f t="shared" si="134"/>
        <v>0</v>
      </c>
      <c r="P475" s="37">
        <f t="shared" si="134"/>
        <v>0</v>
      </c>
      <c r="Q475" s="37">
        <f t="shared" si="134"/>
        <v>0</v>
      </c>
      <c r="R475" s="37">
        <f t="shared" si="134"/>
        <v>0</v>
      </c>
      <c r="S475" s="37">
        <f t="shared" si="134"/>
        <v>0</v>
      </c>
      <c r="T475" s="37">
        <f t="shared" si="134"/>
        <v>0</v>
      </c>
      <c r="U475" s="37">
        <f t="shared" si="134"/>
        <v>0</v>
      </c>
      <c r="V475" s="37">
        <f t="shared" si="134"/>
        <v>0</v>
      </c>
      <c r="W475" s="37">
        <f t="shared" si="134"/>
        <v>0</v>
      </c>
      <c r="X475" s="37">
        <f t="shared" si="134"/>
        <v>0</v>
      </c>
      <c r="Y475" s="37">
        <f t="shared" si="134"/>
        <v>0</v>
      </c>
      <c r="Z475" s="37">
        <f t="shared" si="134"/>
        <v>0</v>
      </c>
      <c r="AA475" s="37">
        <f t="shared" si="134"/>
        <v>0</v>
      </c>
      <c r="AB475" s="37">
        <f t="shared" si="134"/>
        <v>0</v>
      </c>
      <c r="AC475" s="37">
        <f t="shared" si="134"/>
        <v>0</v>
      </c>
      <c r="AD475" s="37">
        <f t="shared" si="134"/>
        <v>0</v>
      </c>
      <c r="AE475" s="37">
        <f t="shared" si="134"/>
        <v>0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6">+D479+D483+D484+D485+D486+D488</f>
        <v>0</v>
      </c>
      <c r="E478" s="21">
        <f t="shared" si="136"/>
        <v>0</v>
      </c>
      <c r="F478" s="21">
        <f t="shared" si="136"/>
        <v>0</v>
      </c>
      <c r="G478" s="21">
        <f t="shared" si="136"/>
        <v>0</v>
      </c>
      <c r="H478" s="21">
        <f t="shared" si="136"/>
        <v>0</v>
      </c>
      <c r="I478" s="21">
        <f t="shared" si="136"/>
        <v>0</v>
      </c>
      <c r="J478" s="21">
        <f t="shared" si="136"/>
        <v>0</v>
      </c>
      <c r="K478" s="21">
        <f t="shared" si="136"/>
        <v>0</v>
      </c>
      <c r="L478" s="21">
        <f t="shared" si="136"/>
        <v>0</v>
      </c>
      <c r="M478" s="21">
        <f t="shared" si="136"/>
        <v>0</v>
      </c>
      <c r="N478" s="21">
        <f t="shared" si="136"/>
        <v>0</v>
      </c>
      <c r="O478" s="21">
        <f t="shared" si="136"/>
        <v>0</v>
      </c>
      <c r="P478" s="21">
        <f t="shared" si="136"/>
        <v>0</v>
      </c>
      <c r="Q478" s="21">
        <f t="shared" si="136"/>
        <v>0</v>
      </c>
      <c r="R478" s="21">
        <f t="shared" si="136"/>
        <v>0</v>
      </c>
      <c r="S478" s="21">
        <f t="shared" si="136"/>
        <v>0</v>
      </c>
      <c r="T478" s="21">
        <f t="shared" si="136"/>
        <v>0</v>
      </c>
      <c r="U478" s="21">
        <f t="shared" si="136"/>
        <v>0</v>
      </c>
      <c r="V478" s="21">
        <f t="shared" si="136"/>
        <v>0</v>
      </c>
      <c r="W478" s="21">
        <f t="shared" si="136"/>
        <v>0</v>
      </c>
      <c r="X478" s="21">
        <f t="shared" si="136"/>
        <v>0</v>
      </c>
      <c r="Y478" s="21">
        <f t="shared" si="136"/>
        <v>0</v>
      </c>
      <c r="Z478" s="21">
        <f t="shared" si="136"/>
        <v>0</v>
      </c>
      <c r="AA478" s="21">
        <f t="shared" si="136"/>
        <v>0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0</v>
      </c>
      <c r="D486" s="37">
        <f t="shared" si="138"/>
        <v>0</v>
      </c>
      <c r="E486" s="37">
        <f t="shared" si="138"/>
        <v>0</v>
      </c>
      <c r="F486" s="37">
        <f t="shared" si="138"/>
        <v>0</v>
      </c>
      <c r="G486" s="37">
        <f t="shared" si="138"/>
        <v>0</v>
      </c>
      <c r="H486" s="37">
        <f t="shared" si="138"/>
        <v>0</v>
      </c>
      <c r="I486" s="37">
        <f t="shared" si="138"/>
        <v>0</v>
      </c>
      <c r="J486" s="37">
        <f t="shared" si="138"/>
        <v>0</v>
      </c>
      <c r="K486" s="37">
        <f t="shared" si="138"/>
        <v>0</v>
      </c>
      <c r="L486" s="37">
        <f t="shared" si="138"/>
        <v>0</v>
      </c>
      <c r="M486" s="37">
        <f t="shared" si="138"/>
        <v>0</v>
      </c>
      <c r="N486" s="37">
        <f t="shared" si="138"/>
        <v>0</v>
      </c>
      <c r="O486" s="37">
        <f t="shared" si="138"/>
        <v>0</v>
      </c>
      <c r="P486" s="37">
        <f t="shared" si="138"/>
        <v>0</v>
      </c>
      <c r="Q486" s="37">
        <f t="shared" si="138"/>
        <v>0</v>
      </c>
      <c r="R486" s="37">
        <f t="shared" si="138"/>
        <v>0</v>
      </c>
      <c r="S486" s="37">
        <f t="shared" si="138"/>
        <v>0</v>
      </c>
      <c r="T486" s="37">
        <f t="shared" si="138"/>
        <v>0</v>
      </c>
      <c r="U486" s="37">
        <f t="shared" si="138"/>
        <v>0</v>
      </c>
      <c r="V486" s="37">
        <f t="shared" si="138"/>
        <v>0</v>
      </c>
      <c r="W486" s="37">
        <f t="shared" si="138"/>
        <v>0</v>
      </c>
      <c r="X486" s="37">
        <f t="shared" si="138"/>
        <v>0</v>
      </c>
      <c r="Y486" s="37">
        <f t="shared" si="138"/>
        <v>0</v>
      </c>
      <c r="Z486" s="37">
        <f t="shared" si="138"/>
        <v>0</v>
      </c>
      <c r="AA486" s="37">
        <f t="shared" si="138"/>
        <v>0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1">+D490+D491+D492+D493+D494+D495+D496</f>
        <v>0</v>
      </c>
      <c r="E489" s="21">
        <f t="shared" si="141"/>
        <v>0</v>
      </c>
      <c r="F489" s="21">
        <f t="shared" si="141"/>
        <v>0</v>
      </c>
      <c r="G489" s="21">
        <f t="shared" si="141"/>
        <v>0</v>
      </c>
      <c r="H489" s="21">
        <f t="shared" si="141"/>
        <v>0</v>
      </c>
      <c r="I489" s="21">
        <f t="shared" si="141"/>
        <v>0</v>
      </c>
      <c r="J489" s="21">
        <f t="shared" si="141"/>
        <v>0</v>
      </c>
      <c r="K489" s="21">
        <f t="shared" si="141"/>
        <v>0</v>
      </c>
      <c r="L489" s="21">
        <f t="shared" si="141"/>
        <v>0</v>
      </c>
      <c r="M489" s="21">
        <f t="shared" si="141"/>
        <v>0</v>
      </c>
      <c r="N489" s="21">
        <f t="shared" si="141"/>
        <v>0</v>
      </c>
      <c r="O489" s="21">
        <f t="shared" si="141"/>
        <v>0</v>
      </c>
      <c r="P489" s="21">
        <f t="shared" si="141"/>
        <v>0</v>
      </c>
      <c r="Q489" s="21">
        <f t="shared" si="141"/>
        <v>0</v>
      </c>
      <c r="R489" s="21">
        <f t="shared" si="141"/>
        <v>0</v>
      </c>
      <c r="S489" s="21">
        <f t="shared" si="141"/>
        <v>0</v>
      </c>
      <c r="T489" s="21">
        <f t="shared" si="141"/>
        <v>0</v>
      </c>
      <c r="U489" s="21">
        <f t="shared" si="141"/>
        <v>0</v>
      </c>
      <c r="V489" s="21">
        <f t="shared" si="141"/>
        <v>0</v>
      </c>
      <c r="W489" s="21">
        <f t="shared" si="141"/>
        <v>0</v>
      </c>
      <c r="X489" s="21">
        <f t="shared" si="141"/>
        <v>0</v>
      </c>
      <c r="Y489" s="21">
        <f t="shared" si="141"/>
        <v>0</v>
      </c>
      <c r="Z489" s="21">
        <f t="shared" si="141"/>
        <v>0</v>
      </c>
      <c r="AA489" s="21">
        <f t="shared" si="141"/>
        <v>0</v>
      </c>
      <c r="AB489" s="21">
        <f t="shared" si="141"/>
        <v>0</v>
      </c>
      <c r="AC489" s="21">
        <f t="shared" si="141"/>
        <v>0</v>
      </c>
      <c r="AD489" s="21">
        <f t="shared" si="141"/>
        <v>0</v>
      </c>
      <c r="AE489" s="21">
        <f t="shared" si="141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0</v>
      </c>
      <c r="F490" s="37">
        <f t="shared" si="142"/>
        <v>0</v>
      </c>
      <c r="G490" s="37">
        <f t="shared" si="142"/>
        <v>0</v>
      </c>
      <c r="H490" s="37">
        <f t="shared" si="142"/>
        <v>0</v>
      </c>
      <c r="I490" s="37">
        <f t="shared" si="142"/>
        <v>0</v>
      </c>
      <c r="J490" s="37">
        <f t="shared" si="142"/>
        <v>0</v>
      </c>
      <c r="K490" s="37">
        <f t="shared" si="142"/>
        <v>0</v>
      </c>
      <c r="L490" s="37">
        <f t="shared" si="142"/>
        <v>0</v>
      </c>
      <c r="M490" s="37">
        <f t="shared" si="142"/>
        <v>0</v>
      </c>
      <c r="N490" s="37">
        <f t="shared" si="142"/>
        <v>0</v>
      </c>
      <c r="O490" s="37">
        <f t="shared" si="142"/>
        <v>0</v>
      </c>
      <c r="P490" s="37">
        <f t="shared" si="142"/>
        <v>0</v>
      </c>
      <c r="Q490" s="37">
        <f t="shared" si="142"/>
        <v>0</v>
      </c>
      <c r="R490" s="37">
        <f t="shared" si="142"/>
        <v>0</v>
      </c>
      <c r="S490" s="37">
        <f t="shared" ref="D490:AE495" si="143">+S142</f>
        <v>0</v>
      </c>
      <c r="T490" s="37">
        <f t="shared" si="143"/>
        <v>0</v>
      </c>
      <c r="U490" s="37">
        <f t="shared" si="143"/>
        <v>0</v>
      </c>
      <c r="V490" s="37">
        <f t="shared" si="143"/>
        <v>0</v>
      </c>
      <c r="W490" s="37">
        <f t="shared" si="143"/>
        <v>0</v>
      </c>
      <c r="X490" s="37">
        <f t="shared" si="143"/>
        <v>0</v>
      </c>
      <c r="Y490" s="37">
        <f t="shared" si="143"/>
        <v>0</v>
      </c>
      <c r="Z490" s="37">
        <f t="shared" si="143"/>
        <v>0</v>
      </c>
      <c r="AA490" s="37">
        <f t="shared" si="143"/>
        <v>0</v>
      </c>
      <c r="AB490" s="37">
        <f t="shared" si="143"/>
        <v>0</v>
      </c>
      <c r="AC490" s="37">
        <f t="shared" si="143"/>
        <v>0</v>
      </c>
      <c r="AD490" s="37">
        <f t="shared" si="143"/>
        <v>0</v>
      </c>
      <c r="AE490" s="37">
        <f t="shared" si="143"/>
        <v>0</v>
      </c>
    </row>
    <row r="491" spans="1:31" x14ac:dyDescent="0.2">
      <c r="A491" s="9" t="s">
        <v>310</v>
      </c>
      <c r="B491" s="4" t="s">
        <v>311</v>
      </c>
      <c r="C491" s="37">
        <f t="shared" si="142"/>
        <v>0</v>
      </c>
      <c r="D491" s="37">
        <f t="shared" si="143"/>
        <v>0</v>
      </c>
      <c r="E491" s="37">
        <f t="shared" si="143"/>
        <v>0</v>
      </c>
      <c r="F491" s="37">
        <f t="shared" si="143"/>
        <v>0</v>
      </c>
      <c r="G491" s="37">
        <f t="shared" si="143"/>
        <v>0</v>
      </c>
      <c r="H491" s="37">
        <f t="shared" si="143"/>
        <v>0</v>
      </c>
      <c r="I491" s="37">
        <f t="shared" si="143"/>
        <v>0</v>
      </c>
      <c r="J491" s="37">
        <f t="shared" si="143"/>
        <v>0</v>
      </c>
      <c r="K491" s="37">
        <f t="shared" si="143"/>
        <v>0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1.0540705677966395</v>
      </c>
      <c r="D497" s="21">
        <f t="shared" ref="D497:AE497" si="144">+D498+D499+D501</f>
        <v>1.050429228338978</v>
      </c>
      <c r="E497" s="21">
        <f t="shared" si="144"/>
        <v>1.104489920577443</v>
      </c>
      <c r="F497" s="21">
        <f t="shared" si="144"/>
        <v>1.1100556290202479</v>
      </c>
      <c r="G497" s="21">
        <f t="shared" si="144"/>
        <v>1.1598469118731383</v>
      </c>
      <c r="H497" s="21">
        <f t="shared" si="144"/>
        <v>1.1778630922314295</v>
      </c>
      <c r="I497" s="21">
        <f t="shared" si="144"/>
        <v>1.2256535324337077</v>
      </c>
      <c r="J497" s="21">
        <f t="shared" si="144"/>
        <v>1.2443950194735389</v>
      </c>
      <c r="K497" s="21">
        <f t="shared" si="144"/>
        <v>1.2531573491112198</v>
      </c>
      <c r="L497" s="21">
        <f t="shared" si="144"/>
        <v>1.1550156175485027</v>
      </c>
      <c r="M497" s="21">
        <f t="shared" si="144"/>
        <v>1.314526951549658</v>
      </c>
      <c r="N497" s="21">
        <f t="shared" si="144"/>
        <v>1.3426075786733465</v>
      </c>
      <c r="O497" s="21">
        <f t="shared" si="144"/>
        <v>1.3373040344755456</v>
      </c>
      <c r="P497" s="21">
        <f t="shared" si="144"/>
        <v>1.3248755538543073</v>
      </c>
      <c r="Q497" s="21">
        <f t="shared" si="144"/>
        <v>1.382000657591834</v>
      </c>
      <c r="R497" s="21">
        <f t="shared" si="144"/>
        <v>1.4630673346251699</v>
      </c>
      <c r="S497" s="21">
        <f t="shared" si="144"/>
        <v>1.5601056715780537</v>
      </c>
      <c r="T497" s="21">
        <f t="shared" si="144"/>
        <v>1.6002724448578403</v>
      </c>
      <c r="U497" s="21">
        <f t="shared" si="144"/>
        <v>1.7593544820969567</v>
      </c>
      <c r="V497" s="21">
        <f t="shared" si="144"/>
        <v>1.7643870726646762</v>
      </c>
      <c r="W497" s="21">
        <f t="shared" si="144"/>
        <v>1.913726088117141</v>
      </c>
      <c r="X497" s="21">
        <f t="shared" si="144"/>
        <v>2.3131559938337989</v>
      </c>
      <c r="Y497" s="21">
        <f t="shared" si="144"/>
        <v>2.6503823463434379</v>
      </c>
      <c r="Z497" s="21">
        <f t="shared" si="144"/>
        <v>2.6888429003025145</v>
      </c>
      <c r="AA497" s="21">
        <f t="shared" si="144"/>
        <v>2.6426421418197439</v>
      </c>
      <c r="AB497" s="21">
        <f t="shared" si="144"/>
        <v>2.6284929588062811</v>
      </c>
      <c r="AC497" s="21">
        <f t="shared" si="144"/>
        <v>2.9826551126253968</v>
      </c>
      <c r="AD497" s="21">
        <f t="shared" si="144"/>
        <v>3.1589798408350931</v>
      </c>
      <c r="AE497" s="21">
        <f t="shared" si="144"/>
        <v>3.2077140665475947</v>
      </c>
    </row>
    <row r="498" spans="1:31" x14ac:dyDescent="0.2">
      <c r="A498" s="9" t="s">
        <v>323</v>
      </c>
      <c r="B498" s="4" t="s">
        <v>324</v>
      </c>
      <c r="C498" s="37">
        <f>+C150</f>
        <v>0.87906630819744502</v>
      </c>
      <c r="D498" s="37">
        <f t="shared" ref="D498:AE498" si="145">+D150</f>
        <v>0.89644374856342701</v>
      </c>
      <c r="E498" s="37">
        <f t="shared" si="145"/>
        <v>0.91431002989274046</v>
      </c>
      <c r="F498" s="37">
        <f t="shared" si="145"/>
        <v>0.93267379308548215</v>
      </c>
      <c r="G498" s="37">
        <f t="shared" si="145"/>
        <v>0.95154414683155653</v>
      </c>
      <c r="H498" s="37">
        <f t="shared" si="145"/>
        <v>0.97093067447630321</v>
      </c>
      <c r="I498" s="37">
        <f t="shared" si="145"/>
        <v>0.9908434417110753</v>
      </c>
      <c r="J498" s="37">
        <f t="shared" si="145"/>
        <v>1.0112930051014666</v>
      </c>
      <c r="K498" s="37">
        <f t="shared" si="145"/>
        <v>1.0322904214678219</v>
      </c>
      <c r="L498" s="37">
        <f t="shared" si="145"/>
        <v>1.0954822464993013</v>
      </c>
      <c r="M498" s="37">
        <f t="shared" si="145"/>
        <v>1.0887778689282321</v>
      </c>
      <c r="N498" s="37">
        <f t="shared" si="145"/>
        <v>1.1120273663611404</v>
      </c>
      <c r="O498" s="37">
        <f t="shared" si="145"/>
        <v>1.1004399696768015</v>
      </c>
      <c r="P498" s="37">
        <f t="shared" si="145"/>
        <v>1.0978904541597732</v>
      </c>
      <c r="Q498" s="37">
        <f t="shared" si="145"/>
        <v>1.1419735995416018</v>
      </c>
      <c r="R498" s="37">
        <f t="shared" si="145"/>
        <v>1.1995917643431275</v>
      </c>
      <c r="S498" s="37">
        <f t="shared" si="145"/>
        <v>1.3222990396170622</v>
      </c>
      <c r="T498" s="37">
        <f t="shared" si="145"/>
        <v>1.3819965961531337</v>
      </c>
      <c r="U498" s="37">
        <f t="shared" si="145"/>
        <v>1.5330673002060402</v>
      </c>
      <c r="V498" s="37">
        <f t="shared" si="145"/>
        <v>1.5986549849498692</v>
      </c>
      <c r="W498" s="37">
        <f t="shared" si="145"/>
        <v>1.6889792299622759</v>
      </c>
      <c r="X498" s="37">
        <f t="shared" si="145"/>
        <v>2.0883443124880707</v>
      </c>
      <c r="Y498" s="37">
        <f t="shared" si="145"/>
        <v>2.4092278408041574</v>
      </c>
      <c r="Z498" s="37">
        <f t="shared" si="145"/>
        <v>2.3701306573754599</v>
      </c>
      <c r="AA498" s="37">
        <f t="shared" si="145"/>
        <v>2.3727213402570739</v>
      </c>
      <c r="AB498" s="37">
        <f t="shared" si="145"/>
        <v>2.3438999801932567</v>
      </c>
      <c r="AC498" s="37">
        <f t="shared" si="145"/>
        <v>2.7176326903332044</v>
      </c>
      <c r="AD498" s="37">
        <f t="shared" si="145"/>
        <v>2.9457313519248585</v>
      </c>
      <c r="AE498" s="37">
        <f t="shared" si="145"/>
        <v>2.9685524029863899</v>
      </c>
    </row>
    <row r="499" spans="1:31" x14ac:dyDescent="0.2">
      <c r="A499" s="9" t="s">
        <v>325</v>
      </c>
      <c r="B499" s="4" t="s">
        <v>326</v>
      </c>
      <c r="C499" s="37">
        <f>+C151</f>
        <v>0.17500425959919455</v>
      </c>
      <c r="D499" s="37">
        <f t="shared" ref="D499:AE499" si="146">+D151</f>
        <v>0.15398547977555102</v>
      </c>
      <c r="E499" s="37">
        <f t="shared" si="146"/>
        <v>0.19017989068470245</v>
      </c>
      <c r="F499" s="37">
        <f t="shared" si="146"/>
        <v>0.1773818359347657</v>
      </c>
      <c r="G499" s="37">
        <f t="shared" si="146"/>
        <v>0.20830276504158166</v>
      </c>
      <c r="H499" s="37">
        <f t="shared" si="146"/>
        <v>0.20693241775512622</v>
      </c>
      <c r="I499" s="37">
        <f t="shared" si="146"/>
        <v>0.23481009072263234</v>
      </c>
      <c r="J499" s="37">
        <f t="shared" si="146"/>
        <v>0.23310201437207229</v>
      </c>
      <c r="K499" s="37">
        <f t="shared" si="146"/>
        <v>0.22086692764339788</v>
      </c>
      <c r="L499" s="37">
        <f t="shared" si="146"/>
        <v>5.9533371049201457E-2</v>
      </c>
      <c r="M499" s="37">
        <f t="shared" si="146"/>
        <v>0.22574908262142598</v>
      </c>
      <c r="N499" s="37">
        <f t="shared" si="146"/>
        <v>0.23058021231220596</v>
      </c>
      <c r="O499" s="37">
        <f t="shared" si="146"/>
        <v>0.236864064798744</v>
      </c>
      <c r="P499" s="37">
        <f t="shared" si="146"/>
        <v>0.22698509969453418</v>
      </c>
      <c r="Q499" s="37">
        <f t="shared" si="146"/>
        <v>0.24002705805023219</v>
      </c>
      <c r="R499" s="37">
        <f t="shared" si="146"/>
        <v>0.26347557028204233</v>
      </c>
      <c r="S499" s="37">
        <f t="shared" si="146"/>
        <v>0.23780663196099153</v>
      </c>
      <c r="T499" s="37">
        <f t="shared" si="146"/>
        <v>0.2182758487047064</v>
      </c>
      <c r="U499" s="37">
        <f t="shared" si="146"/>
        <v>0.22628718189091657</v>
      </c>
      <c r="V499" s="37">
        <f t="shared" si="146"/>
        <v>0.16573208771480694</v>
      </c>
      <c r="W499" s="37">
        <f t="shared" si="146"/>
        <v>0.22474685815486506</v>
      </c>
      <c r="X499" s="37">
        <f t="shared" si="146"/>
        <v>0.22481168134572815</v>
      </c>
      <c r="Y499" s="37">
        <f t="shared" si="146"/>
        <v>0.24115450553928039</v>
      </c>
      <c r="Z499" s="37">
        <f t="shared" si="146"/>
        <v>0.31871224292705463</v>
      </c>
      <c r="AA499" s="37">
        <f t="shared" si="146"/>
        <v>0.26992080156266973</v>
      </c>
      <c r="AB499" s="37">
        <f t="shared" si="146"/>
        <v>0.28459297861302446</v>
      </c>
      <c r="AC499" s="37">
        <f t="shared" si="146"/>
        <v>0.26502242229219231</v>
      </c>
      <c r="AD499" s="37">
        <f t="shared" si="146"/>
        <v>0.21324848891023479</v>
      </c>
      <c r="AE499" s="37">
        <f t="shared" si="146"/>
        <v>0.23916166356120466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1.9064668893582357</v>
      </c>
      <c r="D524" s="28">
        <f t="shared" si="148"/>
        <v>2.1549083555822781</v>
      </c>
      <c r="E524" s="28">
        <f t="shared" si="148"/>
        <v>2.339886009025216</v>
      </c>
      <c r="F524" s="28">
        <f t="shared" si="148"/>
        <v>2.3488209252751053</v>
      </c>
      <c r="G524" s="28">
        <f t="shared" si="148"/>
        <v>2.2264908363697451</v>
      </c>
      <c r="H524" s="28">
        <f t="shared" si="148"/>
        <v>2.4867526513680525</v>
      </c>
      <c r="I524" s="28">
        <f t="shared" si="148"/>
        <v>3.2886395041263961</v>
      </c>
      <c r="J524" s="28">
        <f t="shared" si="148"/>
        <v>2.3066722727006557</v>
      </c>
      <c r="K524" s="28">
        <f t="shared" si="148"/>
        <v>2.6160914674468385</v>
      </c>
      <c r="L524" s="28">
        <f t="shared" si="148"/>
        <v>3.0069514146993015</v>
      </c>
      <c r="M524" s="28">
        <f t="shared" si="148"/>
        <v>3.3448073325572114</v>
      </c>
      <c r="N524" s="28">
        <f t="shared" si="148"/>
        <v>3.0192622197549062</v>
      </c>
      <c r="O524" s="28">
        <f t="shared" si="148"/>
        <v>3.4077430988314412</v>
      </c>
      <c r="P524" s="28">
        <f t="shared" si="148"/>
        <v>3.7900276251877916</v>
      </c>
      <c r="Q524" s="28">
        <f t="shared" si="148"/>
        <v>3.8799482999891266</v>
      </c>
      <c r="R524" s="28">
        <f t="shared" si="148"/>
        <v>3.2602466025536532</v>
      </c>
      <c r="S524" s="28">
        <f t="shared" si="148"/>
        <v>3.4462500804802985</v>
      </c>
      <c r="T524" s="28">
        <f t="shared" si="148"/>
        <v>3.4086181271974323</v>
      </c>
      <c r="U524" s="28">
        <f t="shared" si="148"/>
        <v>3.7854498476915306</v>
      </c>
      <c r="V524" s="28">
        <f t="shared" si="148"/>
        <v>3.3276043076960797</v>
      </c>
      <c r="W524" s="28">
        <f t="shared" si="148"/>
        <v>4.1659212457265733</v>
      </c>
      <c r="X524" s="28">
        <f t="shared" si="148"/>
        <v>4.1286338878590936</v>
      </c>
      <c r="Y524" s="28">
        <f t="shared" si="148"/>
        <v>4.1111428360085869</v>
      </c>
      <c r="Z524" s="28">
        <f t="shared" si="148"/>
        <v>4.4216082852886478</v>
      </c>
      <c r="AA524" s="28">
        <f t="shared" si="148"/>
        <v>4.2129163351304504</v>
      </c>
      <c r="AB524" s="28">
        <f t="shared" si="148"/>
        <v>4.7820790649290998</v>
      </c>
      <c r="AC524" s="28">
        <f t="shared" si="148"/>
        <v>3.9420485815910724</v>
      </c>
      <c r="AD524" s="28">
        <f t="shared" si="148"/>
        <v>3.9884530117661297</v>
      </c>
      <c r="AE524" s="28">
        <f t="shared" si="148"/>
        <v>4.0387327276498732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0</v>
      </c>
      <c r="D549" s="21">
        <f t="shared" si="155"/>
        <v>0</v>
      </c>
      <c r="E549" s="21">
        <f t="shared" si="155"/>
        <v>0</v>
      </c>
      <c r="F549" s="21">
        <f t="shared" si="155"/>
        <v>0</v>
      </c>
      <c r="G549" s="21">
        <f t="shared" si="155"/>
        <v>0</v>
      </c>
      <c r="H549" s="21">
        <f t="shared" si="155"/>
        <v>0</v>
      </c>
      <c r="I549" s="21">
        <f t="shared" si="155"/>
        <v>0</v>
      </c>
      <c r="J549" s="21">
        <f t="shared" si="155"/>
        <v>0</v>
      </c>
      <c r="K549" s="21">
        <f t="shared" si="155"/>
        <v>0</v>
      </c>
      <c r="L549" s="21">
        <f t="shared" si="155"/>
        <v>0</v>
      </c>
      <c r="M549" s="21">
        <f t="shared" si="155"/>
        <v>0</v>
      </c>
      <c r="N549" s="21">
        <f t="shared" si="155"/>
        <v>0</v>
      </c>
      <c r="O549" s="21">
        <f t="shared" si="155"/>
        <v>0</v>
      </c>
      <c r="P549" s="21">
        <f t="shared" si="155"/>
        <v>0</v>
      </c>
      <c r="Q549" s="21">
        <f t="shared" si="155"/>
        <v>0</v>
      </c>
      <c r="R549" s="21">
        <f t="shared" si="155"/>
        <v>0</v>
      </c>
      <c r="S549" s="21">
        <f t="shared" si="155"/>
        <v>0</v>
      </c>
      <c r="T549" s="21">
        <f t="shared" si="155"/>
        <v>0</v>
      </c>
      <c r="U549" s="21">
        <f t="shared" si="155"/>
        <v>0</v>
      </c>
      <c r="V549" s="21">
        <f t="shared" si="155"/>
        <v>0</v>
      </c>
      <c r="W549" s="21">
        <f t="shared" si="155"/>
        <v>0</v>
      </c>
      <c r="X549" s="21">
        <f t="shared" si="155"/>
        <v>0</v>
      </c>
      <c r="Y549" s="21">
        <f t="shared" si="155"/>
        <v>0</v>
      </c>
      <c r="Z549" s="21">
        <f t="shared" si="155"/>
        <v>0</v>
      </c>
      <c r="AA549" s="21">
        <f t="shared" si="155"/>
        <v>0</v>
      </c>
      <c r="AB549" s="21">
        <f t="shared" si="155"/>
        <v>0</v>
      </c>
      <c r="AC549" s="21">
        <f t="shared" si="155"/>
        <v>0</v>
      </c>
      <c r="AD549" s="21">
        <f t="shared" si="155"/>
        <v>0</v>
      </c>
      <c r="AE549" s="21">
        <f t="shared" si="155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56">+D292</f>
        <v>0</v>
      </c>
      <c r="E550" s="35">
        <f t="shared" si="156"/>
        <v>0</v>
      </c>
      <c r="F550" s="35">
        <f t="shared" si="156"/>
        <v>0</v>
      </c>
      <c r="G550" s="35">
        <f t="shared" si="156"/>
        <v>0</v>
      </c>
      <c r="H550" s="35">
        <f t="shared" si="156"/>
        <v>0</v>
      </c>
      <c r="I550" s="35">
        <f t="shared" si="156"/>
        <v>0</v>
      </c>
      <c r="J550" s="35">
        <f t="shared" si="156"/>
        <v>0</v>
      </c>
      <c r="K550" s="35">
        <f t="shared" si="156"/>
        <v>0</v>
      </c>
      <c r="L550" s="35">
        <f t="shared" si="156"/>
        <v>0</v>
      </c>
      <c r="M550" s="35">
        <f t="shared" si="156"/>
        <v>0</v>
      </c>
      <c r="N550" s="35">
        <f t="shared" si="156"/>
        <v>0</v>
      </c>
      <c r="O550" s="35">
        <f t="shared" si="156"/>
        <v>0</v>
      </c>
      <c r="P550" s="35">
        <f t="shared" si="156"/>
        <v>0</v>
      </c>
      <c r="Q550" s="35">
        <f t="shared" si="156"/>
        <v>0</v>
      </c>
      <c r="R550" s="35">
        <f t="shared" si="156"/>
        <v>0</v>
      </c>
      <c r="S550" s="35">
        <f t="shared" si="156"/>
        <v>0</v>
      </c>
      <c r="T550" s="35">
        <f t="shared" si="156"/>
        <v>0</v>
      </c>
      <c r="U550" s="35">
        <f t="shared" si="156"/>
        <v>0</v>
      </c>
      <c r="V550" s="35">
        <f t="shared" si="156"/>
        <v>0</v>
      </c>
      <c r="W550" s="35">
        <f t="shared" si="156"/>
        <v>0</v>
      </c>
      <c r="X550" s="35">
        <f t="shared" si="156"/>
        <v>0</v>
      </c>
      <c r="Y550" s="35">
        <f t="shared" si="156"/>
        <v>0</v>
      </c>
      <c r="Z550" s="35">
        <f t="shared" si="156"/>
        <v>0</v>
      </c>
      <c r="AA550" s="35">
        <f t="shared" si="156"/>
        <v>0</v>
      </c>
      <c r="AB550" s="35">
        <f t="shared" si="156"/>
        <v>0</v>
      </c>
      <c r="AC550" s="35">
        <f t="shared" si="156"/>
        <v>0</v>
      </c>
      <c r="AD550" s="35">
        <f t="shared" si="156"/>
        <v>0</v>
      </c>
      <c r="AE550" s="35">
        <f t="shared" si="156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0</v>
      </c>
      <c r="Y551" s="35">
        <f t="shared" si="157"/>
        <v>0</v>
      </c>
      <c r="Z551" s="35">
        <f t="shared" si="157"/>
        <v>0</v>
      </c>
      <c r="AA551" s="35">
        <f t="shared" si="157"/>
        <v>0</v>
      </c>
      <c r="AB551" s="35">
        <f t="shared" si="157"/>
        <v>0</v>
      </c>
      <c r="AC551" s="35">
        <f t="shared" si="157"/>
        <v>0</v>
      </c>
      <c r="AD551" s="35">
        <f t="shared" si="157"/>
        <v>0</v>
      </c>
      <c r="AE551" s="35">
        <f t="shared" si="157"/>
        <v>0</v>
      </c>
    </row>
    <row r="552" spans="1:31" x14ac:dyDescent="0.2">
      <c r="A552" s="9" t="s">
        <v>543</v>
      </c>
      <c r="B552" s="4" t="s">
        <v>544</v>
      </c>
      <c r="C552" s="35">
        <f>+C294</f>
        <v>1.9064668893582357</v>
      </c>
      <c r="D552" s="35">
        <f t="shared" ref="D552:AE552" si="158">+D294</f>
        <v>2.1549083555822781</v>
      </c>
      <c r="E552" s="35">
        <f t="shared" si="158"/>
        <v>2.339886009025216</v>
      </c>
      <c r="F552" s="35">
        <f t="shared" si="158"/>
        <v>2.3488209252751053</v>
      </c>
      <c r="G552" s="35">
        <f t="shared" si="158"/>
        <v>2.2264908363697451</v>
      </c>
      <c r="H552" s="35">
        <f t="shared" si="158"/>
        <v>2.4867526513680525</v>
      </c>
      <c r="I552" s="35">
        <f t="shared" si="158"/>
        <v>3.2886395041263961</v>
      </c>
      <c r="J552" s="35">
        <f t="shared" si="158"/>
        <v>2.3066722727006557</v>
      </c>
      <c r="K552" s="35">
        <f t="shared" si="158"/>
        <v>2.6160914674468385</v>
      </c>
      <c r="L552" s="35">
        <f t="shared" si="158"/>
        <v>3.0069514146993015</v>
      </c>
      <c r="M552" s="35">
        <f t="shared" si="158"/>
        <v>3.3448073325572114</v>
      </c>
      <c r="N552" s="35">
        <f t="shared" si="158"/>
        <v>3.0192622197549062</v>
      </c>
      <c r="O552" s="35">
        <f t="shared" si="158"/>
        <v>3.4077430988314412</v>
      </c>
      <c r="P552" s="35">
        <f t="shared" si="158"/>
        <v>3.7900276251877916</v>
      </c>
      <c r="Q552" s="35">
        <f t="shared" si="158"/>
        <v>3.8799482999891266</v>
      </c>
      <c r="R552" s="35">
        <f t="shared" si="158"/>
        <v>3.2602466025536532</v>
      </c>
      <c r="S552" s="35">
        <f t="shared" si="158"/>
        <v>3.4462500804802985</v>
      </c>
      <c r="T552" s="35">
        <f t="shared" si="158"/>
        <v>3.4086181271974323</v>
      </c>
      <c r="U552" s="35">
        <f t="shared" si="158"/>
        <v>3.7854498476915306</v>
      </c>
      <c r="V552" s="35">
        <f t="shared" si="158"/>
        <v>3.3276043076960797</v>
      </c>
      <c r="W552" s="35">
        <f t="shared" si="158"/>
        <v>4.1659212457265733</v>
      </c>
      <c r="X552" s="35">
        <f t="shared" si="158"/>
        <v>4.1286338878590936</v>
      </c>
      <c r="Y552" s="35">
        <f t="shared" si="158"/>
        <v>4.1111428360085869</v>
      </c>
      <c r="Z552" s="35">
        <f t="shared" si="158"/>
        <v>4.4216082852886478</v>
      </c>
      <c r="AA552" s="35">
        <f t="shared" si="158"/>
        <v>4.2129163351304504</v>
      </c>
      <c r="AB552" s="35">
        <f t="shared" si="158"/>
        <v>4.7820790649290998</v>
      </c>
      <c r="AC552" s="35">
        <f t="shared" si="158"/>
        <v>3.9420485815910724</v>
      </c>
      <c r="AD552" s="35">
        <f t="shared" si="158"/>
        <v>3.9884530117661297</v>
      </c>
      <c r="AE552" s="35">
        <f t="shared" si="158"/>
        <v>4.0387327276498732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0.29882239676144362</v>
      </c>
      <c r="D555" s="28">
        <f t="shared" ref="D555:AE555" si="161">+D556+D559+D562+D565+D568++D571+D574+D575</f>
        <v>0.26939719700680959</v>
      </c>
      <c r="E555" s="28">
        <f t="shared" si="161"/>
        <v>0.85852624668961353</v>
      </c>
      <c r="F555" s="28">
        <f t="shared" si="161"/>
        <v>0.35757543209633408</v>
      </c>
      <c r="G555" s="28">
        <f t="shared" si="161"/>
        <v>0.43663645175814453</v>
      </c>
      <c r="H555" s="28">
        <f t="shared" si="161"/>
        <v>0.41065713495749512</v>
      </c>
      <c r="I555" s="28">
        <f t="shared" si="161"/>
        <v>0.42408941374093373</v>
      </c>
      <c r="J555" s="28">
        <f t="shared" si="161"/>
        <v>0.42409204943789131</v>
      </c>
      <c r="K555" s="28">
        <f t="shared" si="161"/>
        <v>0.44293630977371234</v>
      </c>
      <c r="L555" s="28">
        <f t="shared" si="161"/>
        <v>0.47562342008117525</v>
      </c>
      <c r="M555" s="28">
        <f t="shared" si="161"/>
        <v>0.51287732231440397</v>
      </c>
      <c r="N555" s="28">
        <f t="shared" si="161"/>
        <v>0.50988754578872952</v>
      </c>
      <c r="O555" s="28">
        <f t="shared" si="161"/>
        <v>0.49107223049867049</v>
      </c>
      <c r="P555" s="28">
        <f t="shared" si="161"/>
        <v>0.51128312166247214</v>
      </c>
      <c r="Q555" s="28">
        <f t="shared" si="161"/>
        <v>0.55149367207440114</v>
      </c>
      <c r="R555" s="28">
        <f t="shared" si="161"/>
        <v>0.5302129145613137</v>
      </c>
      <c r="S555" s="28">
        <f t="shared" si="161"/>
        <v>0.5855172768979805</v>
      </c>
      <c r="T555" s="28">
        <f t="shared" si="161"/>
        <v>0.62430420493311622</v>
      </c>
      <c r="U555" s="28">
        <f t="shared" si="161"/>
        <v>0.66373968021946439</v>
      </c>
      <c r="V555" s="28">
        <f t="shared" si="161"/>
        <v>0.65196081874282241</v>
      </c>
      <c r="W555" s="28">
        <f t="shared" si="161"/>
        <v>0.62357334125807273</v>
      </c>
      <c r="X555" s="28">
        <f t="shared" si="161"/>
        <v>0.61468958218769665</v>
      </c>
      <c r="Y555" s="28">
        <f t="shared" si="161"/>
        <v>0.71804054466777645</v>
      </c>
      <c r="Z555" s="28">
        <f t="shared" si="161"/>
        <v>0.52651134709817204</v>
      </c>
      <c r="AA555" s="28">
        <f t="shared" si="161"/>
        <v>0.4819283903788702</v>
      </c>
      <c r="AB555" s="28">
        <f t="shared" si="161"/>
        <v>0.46371875000000001</v>
      </c>
      <c r="AC555" s="28">
        <f t="shared" si="161"/>
        <v>1.9603862141401542</v>
      </c>
      <c r="AD555" s="28">
        <f t="shared" si="161"/>
        <v>1.0108598186340942</v>
      </c>
      <c r="AE555" s="28">
        <f t="shared" si="161"/>
        <v>1.5805113483678772</v>
      </c>
    </row>
    <row r="556" spans="1:31" x14ac:dyDescent="0.2">
      <c r="A556" s="9" t="s">
        <v>549</v>
      </c>
      <c r="B556" s="4" t="s">
        <v>550</v>
      </c>
      <c r="C556" s="21">
        <f>+C557+C558</f>
        <v>0.29882239676144362</v>
      </c>
      <c r="D556" s="21">
        <f t="shared" ref="D556:AE556" si="162">+D557+D558</f>
        <v>0.26939719700680959</v>
      </c>
      <c r="E556" s="21">
        <f t="shared" si="162"/>
        <v>0.85852624668961353</v>
      </c>
      <c r="F556" s="21">
        <f t="shared" si="162"/>
        <v>0.35757543209633408</v>
      </c>
      <c r="G556" s="21">
        <f t="shared" si="162"/>
        <v>0.43663645175814453</v>
      </c>
      <c r="H556" s="21">
        <f t="shared" si="162"/>
        <v>0.41065713495749512</v>
      </c>
      <c r="I556" s="21">
        <f t="shared" si="162"/>
        <v>0.42408941374093373</v>
      </c>
      <c r="J556" s="21">
        <f t="shared" si="162"/>
        <v>0.42409204943789131</v>
      </c>
      <c r="K556" s="21">
        <f t="shared" si="162"/>
        <v>0.44293630977371234</v>
      </c>
      <c r="L556" s="21">
        <f t="shared" si="162"/>
        <v>0.47562342008117525</v>
      </c>
      <c r="M556" s="21">
        <f t="shared" si="162"/>
        <v>0.51287732231440397</v>
      </c>
      <c r="N556" s="21">
        <f t="shared" si="162"/>
        <v>0.50988754578872952</v>
      </c>
      <c r="O556" s="21">
        <f t="shared" si="162"/>
        <v>0.49107223049867049</v>
      </c>
      <c r="P556" s="21">
        <f t="shared" si="162"/>
        <v>0.51128312166247214</v>
      </c>
      <c r="Q556" s="21">
        <f t="shared" si="162"/>
        <v>0.55149367207440114</v>
      </c>
      <c r="R556" s="21">
        <f t="shared" si="162"/>
        <v>0.5302129145613137</v>
      </c>
      <c r="S556" s="21">
        <f t="shared" si="162"/>
        <v>0.5855172768979805</v>
      </c>
      <c r="T556" s="21">
        <f t="shared" si="162"/>
        <v>0.62430420493311622</v>
      </c>
      <c r="U556" s="21">
        <f t="shared" si="162"/>
        <v>0.66373968021946439</v>
      </c>
      <c r="V556" s="21">
        <f t="shared" si="162"/>
        <v>0.65196081874282241</v>
      </c>
      <c r="W556" s="21">
        <f t="shared" si="162"/>
        <v>0.62357334125807273</v>
      </c>
      <c r="X556" s="21">
        <f t="shared" si="162"/>
        <v>0.61468958218769665</v>
      </c>
      <c r="Y556" s="21">
        <f t="shared" si="162"/>
        <v>0.71804054466777645</v>
      </c>
      <c r="Z556" s="21">
        <f t="shared" si="162"/>
        <v>0.52651134709817204</v>
      </c>
      <c r="AA556" s="21">
        <f t="shared" si="162"/>
        <v>0.4819283903788702</v>
      </c>
      <c r="AB556" s="21">
        <f t="shared" si="162"/>
        <v>0.46371875000000001</v>
      </c>
      <c r="AC556" s="21">
        <f t="shared" si="162"/>
        <v>1.9603862141401542</v>
      </c>
      <c r="AD556" s="21">
        <f t="shared" si="162"/>
        <v>1.0108598186340942</v>
      </c>
      <c r="AE556" s="21">
        <f t="shared" si="162"/>
        <v>1.5805113483678772</v>
      </c>
    </row>
    <row r="557" spans="1:31" x14ac:dyDescent="0.2">
      <c r="A557" s="9" t="s">
        <v>551</v>
      </c>
      <c r="B557" s="4" t="s">
        <v>552</v>
      </c>
      <c r="C557" s="35">
        <f>+C299</f>
        <v>3.8308958825009634E-2</v>
      </c>
      <c r="D557" s="35">
        <f t="shared" ref="D557:AE557" si="163">+D299</f>
        <v>0</v>
      </c>
      <c r="E557" s="35">
        <f t="shared" si="163"/>
        <v>0.54628404968280375</v>
      </c>
      <c r="F557" s="35">
        <f t="shared" si="163"/>
        <v>0</v>
      </c>
      <c r="G557" s="35">
        <f t="shared" si="163"/>
        <v>3.4478062942508672E-2</v>
      </c>
      <c r="H557" s="35">
        <f t="shared" si="163"/>
        <v>0</v>
      </c>
      <c r="I557" s="35">
        <f t="shared" si="163"/>
        <v>0</v>
      </c>
      <c r="J557" s="35">
        <f t="shared" si="163"/>
        <v>0</v>
      </c>
      <c r="K557" s="35">
        <f t="shared" si="163"/>
        <v>0</v>
      </c>
      <c r="L557" s="35">
        <f t="shared" si="163"/>
        <v>1.5323583530003853E-2</v>
      </c>
      <c r="M557" s="35">
        <f t="shared" si="163"/>
        <v>6.5891409179016563E-2</v>
      </c>
      <c r="N557" s="35">
        <f t="shared" si="163"/>
        <v>3.8308958825009634E-2</v>
      </c>
      <c r="O557" s="35">
        <f t="shared" si="163"/>
        <v>1.4619596248008069E-2</v>
      </c>
      <c r="P557" s="35">
        <f t="shared" si="163"/>
        <v>1.315763662320726E-3</v>
      </c>
      <c r="Q557" s="35">
        <f t="shared" si="163"/>
        <v>5.6870229404751386E-2</v>
      </c>
      <c r="R557" s="35">
        <f t="shared" si="163"/>
        <v>0</v>
      </c>
      <c r="S557" s="35">
        <f t="shared" si="163"/>
        <v>0</v>
      </c>
      <c r="T557" s="35">
        <f t="shared" si="163"/>
        <v>0</v>
      </c>
      <c r="U557" s="35">
        <f t="shared" si="163"/>
        <v>0</v>
      </c>
      <c r="V557" s="35">
        <f t="shared" si="163"/>
        <v>0</v>
      </c>
      <c r="W557" s="35">
        <f t="shared" si="163"/>
        <v>0</v>
      </c>
      <c r="X557" s="35">
        <f t="shared" si="163"/>
        <v>0</v>
      </c>
      <c r="Y557" s="35">
        <f t="shared" si="163"/>
        <v>0.14619596248008065</v>
      </c>
      <c r="Z557" s="35">
        <f t="shared" si="163"/>
        <v>0</v>
      </c>
      <c r="AA557" s="35">
        <f t="shared" si="163"/>
        <v>0</v>
      </c>
      <c r="AB557" s="35">
        <f t="shared" si="163"/>
        <v>0</v>
      </c>
      <c r="AC557" s="35">
        <f t="shared" si="163"/>
        <v>1.5225312141401537</v>
      </c>
      <c r="AD557" s="35">
        <f t="shared" si="163"/>
        <v>0.58397731863409341</v>
      </c>
      <c r="AE557" s="35">
        <f t="shared" si="163"/>
        <v>1.1815825983678774</v>
      </c>
    </row>
    <row r="558" spans="1:31" x14ac:dyDescent="0.2">
      <c r="A558" s="9" t="s">
        <v>636</v>
      </c>
      <c r="B558" s="4" t="s">
        <v>637</v>
      </c>
      <c r="C558" s="35">
        <f>+C367</f>
        <v>0.260513437936434</v>
      </c>
      <c r="D558" s="35">
        <f t="shared" ref="D558:AE558" si="164">+D367</f>
        <v>0.26939719700680959</v>
      </c>
      <c r="E558" s="35">
        <f t="shared" si="164"/>
        <v>0.31224219700680972</v>
      </c>
      <c r="F558" s="35">
        <f t="shared" si="164"/>
        <v>0.35757543209633408</v>
      </c>
      <c r="G558" s="35">
        <f t="shared" si="164"/>
        <v>0.40215838881563587</v>
      </c>
      <c r="H558" s="35">
        <f t="shared" si="164"/>
        <v>0.41065713495749512</v>
      </c>
      <c r="I558" s="35">
        <f t="shared" si="164"/>
        <v>0.42408941374093373</v>
      </c>
      <c r="J558" s="35">
        <f t="shared" si="164"/>
        <v>0.42409204943789131</v>
      </c>
      <c r="K558" s="35">
        <f t="shared" si="164"/>
        <v>0.44293630977371234</v>
      </c>
      <c r="L558" s="35">
        <f t="shared" si="164"/>
        <v>0.4602998365511714</v>
      </c>
      <c r="M558" s="35">
        <f t="shared" si="164"/>
        <v>0.44698591313538744</v>
      </c>
      <c r="N558" s="35">
        <f t="shared" si="164"/>
        <v>0.4715785869637199</v>
      </c>
      <c r="O558" s="35">
        <f t="shared" si="164"/>
        <v>0.47645263425066242</v>
      </c>
      <c r="P558" s="35">
        <f t="shared" si="164"/>
        <v>0.50996735800015136</v>
      </c>
      <c r="Q558" s="35">
        <f t="shared" si="164"/>
        <v>0.49462344266964975</v>
      </c>
      <c r="R558" s="35">
        <f t="shared" si="164"/>
        <v>0.5302129145613137</v>
      </c>
      <c r="S558" s="35">
        <f t="shared" si="164"/>
        <v>0.5855172768979805</v>
      </c>
      <c r="T558" s="35">
        <f t="shared" si="164"/>
        <v>0.62430420493311622</v>
      </c>
      <c r="U558" s="35">
        <f t="shared" si="164"/>
        <v>0.66373968021946439</v>
      </c>
      <c r="V558" s="35">
        <f t="shared" si="164"/>
        <v>0.65196081874282241</v>
      </c>
      <c r="W558" s="35">
        <f t="shared" si="164"/>
        <v>0.62357334125807273</v>
      </c>
      <c r="X558" s="35">
        <f t="shared" si="164"/>
        <v>0.61468958218769665</v>
      </c>
      <c r="Y558" s="35">
        <f t="shared" si="164"/>
        <v>0.57184458218769574</v>
      </c>
      <c r="Z558" s="35">
        <f t="shared" si="164"/>
        <v>0.52651134709817204</v>
      </c>
      <c r="AA558" s="35">
        <f t="shared" si="164"/>
        <v>0.4819283903788702</v>
      </c>
      <c r="AB558" s="35">
        <f t="shared" si="164"/>
        <v>0.46371875000000001</v>
      </c>
      <c r="AC558" s="35">
        <f t="shared" si="164"/>
        <v>0.43785500000000055</v>
      </c>
      <c r="AD558" s="35">
        <f t="shared" si="164"/>
        <v>0.42688250000000078</v>
      </c>
      <c r="AE558" s="35">
        <f t="shared" si="164"/>
        <v>0.39892874999999972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65">+D560+D561</f>
        <v>0</v>
      </c>
      <c r="E559" s="21">
        <f t="shared" si="165"/>
        <v>0</v>
      </c>
      <c r="F559" s="21">
        <f t="shared" si="165"/>
        <v>0</v>
      </c>
      <c r="G559" s="21">
        <f t="shared" si="165"/>
        <v>0</v>
      </c>
      <c r="H559" s="21">
        <f t="shared" si="165"/>
        <v>0</v>
      </c>
      <c r="I559" s="21">
        <f t="shared" si="165"/>
        <v>0</v>
      </c>
      <c r="J559" s="21">
        <f t="shared" si="165"/>
        <v>0</v>
      </c>
      <c r="K559" s="21">
        <f t="shared" si="165"/>
        <v>0</v>
      </c>
      <c r="L559" s="21">
        <f t="shared" si="165"/>
        <v>0</v>
      </c>
      <c r="M559" s="21">
        <f t="shared" si="165"/>
        <v>0</v>
      </c>
      <c r="N559" s="21">
        <f t="shared" si="165"/>
        <v>0</v>
      </c>
      <c r="O559" s="21">
        <f t="shared" si="165"/>
        <v>0</v>
      </c>
      <c r="P559" s="21">
        <f t="shared" si="165"/>
        <v>0</v>
      </c>
      <c r="Q559" s="21">
        <f t="shared" si="165"/>
        <v>0</v>
      </c>
      <c r="R559" s="21">
        <f t="shared" si="165"/>
        <v>0</v>
      </c>
      <c r="S559" s="21">
        <f t="shared" si="165"/>
        <v>0</v>
      </c>
      <c r="T559" s="21">
        <f t="shared" si="165"/>
        <v>0</v>
      </c>
      <c r="U559" s="21">
        <f t="shared" si="165"/>
        <v>0</v>
      </c>
      <c r="V559" s="21">
        <f t="shared" si="165"/>
        <v>0</v>
      </c>
      <c r="W559" s="21">
        <f t="shared" si="165"/>
        <v>0</v>
      </c>
      <c r="X559" s="21">
        <f t="shared" si="165"/>
        <v>0</v>
      </c>
      <c r="Y559" s="21">
        <f t="shared" si="165"/>
        <v>0</v>
      </c>
      <c r="Z559" s="21">
        <f t="shared" si="165"/>
        <v>0</v>
      </c>
      <c r="AA559" s="21">
        <f t="shared" si="165"/>
        <v>0</v>
      </c>
      <c r="AB559" s="21">
        <f t="shared" si="165"/>
        <v>0</v>
      </c>
      <c r="AC559" s="21">
        <f t="shared" si="165"/>
        <v>0</v>
      </c>
      <c r="AD559" s="21">
        <f t="shared" si="165"/>
        <v>0</v>
      </c>
      <c r="AE559" s="21">
        <f t="shared" si="165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ref="D561:AE561" si="167">+D385</f>
        <v>0</v>
      </c>
      <c r="E561" s="35">
        <f t="shared" si="167"/>
        <v>0</v>
      </c>
      <c r="F561" s="35">
        <f t="shared" si="167"/>
        <v>0</v>
      </c>
      <c r="G561" s="35">
        <f t="shared" si="167"/>
        <v>0</v>
      </c>
      <c r="H561" s="35">
        <f t="shared" si="167"/>
        <v>0</v>
      </c>
      <c r="I561" s="35">
        <f t="shared" si="167"/>
        <v>0</v>
      </c>
      <c r="J561" s="35">
        <f t="shared" si="167"/>
        <v>0</v>
      </c>
      <c r="K561" s="35">
        <f t="shared" si="167"/>
        <v>0</v>
      </c>
      <c r="L561" s="35">
        <f t="shared" si="167"/>
        <v>0</v>
      </c>
      <c r="M561" s="35">
        <f t="shared" si="167"/>
        <v>0</v>
      </c>
      <c r="N561" s="35">
        <f t="shared" si="167"/>
        <v>0</v>
      </c>
      <c r="O561" s="35">
        <f t="shared" si="167"/>
        <v>0</v>
      </c>
      <c r="P561" s="35">
        <f t="shared" si="167"/>
        <v>0</v>
      </c>
      <c r="Q561" s="35">
        <f t="shared" si="167"/>
        <v>0</v>
      </c>
      <c r="R561" s="35">
        <f t="shared" si="167"/>
        <v>0</v>
      </c>
      <c r="S561" s="35">
        <f t="shared" si="167"/>
        <v>0</v>
      </c>
      <c r="T561" s="35">
        <f t="shared" si="167"/>
        <v>0</v>
      </c>
      <c r="U561" s="35">
        <f t="shared" si="167"/>
        <v>0</v>
      </c>
      <c r="V561" s="35">
        <f t="shared" si="167"/>
        <v>0</v>
      </c>
      <c r="W561" s="35">
        <f t="shared" si="167"/>
        <v>0</v>
      </c>
      <c r="X561" s="35">
        <f t="shared" si="167"/>
        <v>0</v>
      </c>
      <c r="Y561" s="35">
        <f t="shared" si="167"/>
        <v>0</v>
      </c>
      <c r="Z561" s="35">
        <f t="shared" si="167"/>
        <v>0</v>
      </c>
      <c r="AA561" s="35">
        <f t="shared" si="167"/>
        <v>0</v>
      </c>
      <c r="AB561" s="35">
        <f t="shared" si="167"/>
        <v>0</v>
      </c>
      <c r="AC561" s="35">
        <f t="shared" si="167"/>
        <v>0</v>
      </c>
      <c r="AD561" s="35">
        <f t="shared" si="167"/>
        <v>0</v>
      </c>
      <c r="AE561" s="35">
        <f t="shared" si="167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0</v>
      </c>
      <c r="D562" s="21">
        <f t="shared" ref="D562:AE562" si="168">+D563+D564</f>
        <v>0</v>
      </c>
      <c r="E562" s="21">
        <f t="shared" si="168"/>
        <v>0</v>
      </c>
      <c r="F562" s="21">
        <f t="shared" si="168"/>
        <v>0</v>
      </c>
      <c r="G562" s="21">
        <f t="shared" si="168"/>
        <v>0</v>
      </c>
      <c r="H562" s="21">
        <f t="shared" si="168"/>
        <v>0</v>
      </c>
      <c r="I562" s="21">
        <f t="shared" si="168"/>
        <v>0</v>
      </c>
      <c r="J562" s="21">
        <f t="shared" si="168"/>
        <v>0</v>
      </c>
      <c r="K562" s="21">
        <f t="shared" si="168"/>
        <v>0</v>
      </c>
      <c r="L562" s="21">
        <f t="shared" si="168"/>
        <v>0</v>
      </c>
      <c r="M562" s="21">
        <f t="shared" si="168"/>
        <v>0</v>
      </c>
      <c r="N562" s="21">
        <f t="shared" si="168"/>
        <v>0</v>
      </c>
      <c r="O562" s="21">
        <f t="shared" si="168"/>
        <v>0</v>
      </c>
      <c r="P562" s="21">
        <f t="shared" si="168"/>
        <v>0</v>
      </c>
      <c r="Q562" s="21">
        <f t="shared" si="168"/>
        <v>0</v>
      </c>
      <c r="R562" s="21">
        <f t="shared" si="168"/>
        <v>0</v>
      </c>
      <c r="S562" s="21">
        <f t="shared" si="168"/>
        <v>0</v>
      </c>
      <c r="T562" s="21">
        <f t="shared" si="168"/>
        <v>0</v>
      </c>
      <c r="U562" s="21">
        <f t="shared" si="168"/>
        <v>0</v>
      </c>
      <c r="V562" s="21">
        <f t="shared" si="168"/>
        <v>0</v>
      </c>
      <c r="W562" s="21">
        <f t="shared" si="168"/>
        <v>0</v>
      </c>
      <c r="X562" s="21">
        <f t="shared" si="168"/>
        <v>0</v>
      </c>
      <c r="Y562" s="21">
        <f t="shared" si="168"/>
        <v>0</v>
      </c>
      <c r="Z562" s="21">
        <f t="shared" si="168"/>
        <v>0</v>
      </c>
      <c r="AA562" s="21">
        <f t="shared" si="168"/>
        <v>0</v>
      </c>
      <c r="AB562" s="21">
        <f t="shared" si="168"/>
        <v>0</v>
      </c>
      <c r="AC562" s="21">
        <f t="shared" si="168"/>
        <v>0</v>
      </c>
      <c r="AD562" s="21">
        <f t="shared" si="168"/>
        <v>0</v>
      </c>
      <c r="AE562" s="21">
        <f t="shared" si="168"/>
        <v>0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ref="D564:AE564" si="170">+D393</f>
        <v>0</v>
      </c>
      <c r="E564" s="35">
        <f t="shared" si="170"/>
        <v>0</v>
      </c>
      <c r="F564" s="35">
        <f t="shared" si="170"/>
        <v>0</v>
      </c>
      <c r="G564" s="35">
        <f t="shared" si="170"/>
        <v>0</v>
      </c>
      <c r="H564" s="35">
        <f t="shared" si="170"/>
        <v>0</v>
      </c>
      <c r="I564" s="35">
        <f t="shared" si="170"/>
        <v>0</v>
      </c>
      <c r="J564" s="35">
        <f t="shared" si="170"/>
        <v>0</v>
      </c>
      <c r="K564" s="35">
        <f t="shared" si="170"/>
        <v>0</v>
      </c>
      <c r="L564" s="35">
        <f t="shared" si="170"/>
        <v>0</v>
      </c>
      <c r="M564" s="35">
        <f t="shared" si="170"/>
        <v>0</v>
      </c>
      <c r="N564" s="35">
        <f t="shared" si="170"/>
        <v>0</v>
      </c>
      <c r="O564" s="35">
        <f t="shared" si="170"/>
        <v>0</v>
      </c>
      <c r="P564" s="35">
        <f t="shared" si="170"/>
        <v>0</v>
      </c>
      <c r="Q564" s="35">
        <f t="shared" si="170"/>
        <v>0</v>
      </c>
      <c r="R564" s="35">
        <f t="shared" si="170"/>
        <v>0</v>
      </c>
      <c r="S564" s="35">
        <f t="shared" si="170"/>
        <v>0</v>
      </c>
      <c r="T564" s="35">
        <f t="shared" si="170"/>
        <v>0</v>
      </c>
      <c r="U564" s="35">
        <f t="shared" si="170"/>
        <v>0</v>
      </c>
      <c r="V564" s="35">
        <f t="shared" si="170"/>
        <v>0</v>
      </c>
      <c r="W564" s="35">
        <f t="shared" si="170"/>
        <v>0</v>
      </c>
      <c r="X564" s="35">
        <f t="shared" si="170"/>
        <v>0</v>
      </c>
      <c r="Y564" s="35">
        <f t="shared" si="170"/>
        <v>0</v>
      </c>
      <c r="Z564" s="35">
        <f t="shared" si="170"/>
        <v>0</v>
      </c>
      <c r="AA564" s="35">
        <f t="shared" si="170"/>
        <v>0</v>
      </c>
      <c r="AB564" s="35">
        <f t="shared" si="170"/>
        <v>0</v>
      </c>
      <c r="AC564" s="35">
        <f t="shared" si="170"/>
        <v>0</v>
      </c>
      <c r="AD564" s="35">
        <f t="shared" si="170"/>
        <v>0</v>
      </c>
      <c r="AE564" s="35">
        <f t="shared" si="170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71">+D566+D567</f>
        <v>0</v>
      </c>
      <c r="E565" s="21">
        <f t="shared" si="171"/>
        <v>0</v>
      </c>
      <c r="F565" s="21">
        <f t="shared" si="171"/>
        <v>0</v>
      </c>
      <c r="G565" s="21">
        <f t="shared" si="171"/>
        <v>0</v>
      </c>
      <c r="H565" s="21">
        <f t="shared" si="171"/>
        <v>0</v>
      </c>
      <c r="I565" s="21">
        <f t="shared" si="171"/>
        <v>0</v>
      </c>
      <c r="J565" s="21">
        <f t="shared" si="171"/>
        <v>0</v>
      </c>
      <c r="K565" s="21">
        <f t="shared" si="171"/>
        <v>0</v>
      </c>
      <c r="L565" s="21">
        <f t="shared" si="171"/>
        <v>0</v>
      </c>
      <c r="M565" s="21">
        <f t="shared" si="171"/>
        <v>0</v>
      </c>
      <c r="N565" s="21">
        <f t="shared" si="171"/>
        <v>0</v>
      </c>
      <c r="O565" s="21">
        <f t="shared" si="171"/>
        <v>0</v>
      </c>
      <c r="P565" s="21">
        <f t="shared" si="171"/>
        <v>0</v>
      </c>
      <c r="Q565" s="21">
        <f t="shared" si="171"/>
        <v>0</v>
      </c>
      <c r="R565" s="21">
        <f t="shared" si="171"/>
        <v>0</v>
      </c>
      <c r="S565" s="21">
        <f t="shared" si="171"/>
        <v>0</v>
      </c>
      <c r="T565" s="21">
        <f t="shared" si="171"/>
        <v>0</v>
      </c>
      <c r="U565" s="21">
        <f t="shared" si="171"/>
        <v>0</v>
      </c>
      <c r="V565" s="21">
        <f t="shared" si="171"/>
        <v>0</v>
      </c>
      <c r="W565" s="21">
        <f t="shared" si="171"/>
        <v>0</v>
      </c>
      <c r="X565" s="21">
        <f t="shared" si="171"/>
        <v>0</v>
      </c>
      <c r="Y565" s="21">
        <f t="shared" si="171"/>
        <v>0</v>
      </c>
      <c r="Z565" s="21">
        <f t="shared" si="171"/>
        <v>0</v>
      </c>
      <c r="AA565" s="21">
        <f t="shared" si="171"/>
        <v>0</v>
      </c>
      <c r="AB565" s="21">
        <f t="shared" si="171"/>
        <v>0</v>
      </c>
      <c r="AC565" s="21">
        <f t="shared" si="171"/>
        <v>0</v>
      </c>
      <c r="AD565" s="21">
        <f t="shared" si="171"/>
        <v>0</v>
      </c>
      <c r="AE565" s="21">
        <f t="shared" si="171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73">+D401</f>
        <v>0</v>
      </c>
      <c r="E567" s="35">
        <f t="shared" si="173"/>
        <v>0</v>
      </c>
      <c r="F567" s="35">
        <f t="shared" si="173"/>
        <v>0</v>
      </c>
      <c r="G567" s="35">
        <f t="shared" si="173"/>
        <v>0</v>
      </c>
      <c r="H567" s="35">
        <f t="shared" si="173"/>
        <v>0</v>
      </c>
      <c r="I567" s="35">
        <f t="shared" si="173"/>
        <v>0</v>
      </c>
      <c r="J567" s="35">
        <f t="shared" si="173"/>
        <v>0</v>
      </c>
      <c r="K567" s="35">
        <f t="shared" si="173"/>
        <v>0</v>
      </c>
      <c r="L567" s="35">
        <f t="shared" si="173"/>
        <v>0</v>
      </c>
      <c r="M567" s="35">
        <f t="shared" si="173"/>
        <v>0</v>
      </c>
      <c r="N567" s="35">
        <f t="shared" si="173"/>
        <v>0</v>
      </c>
      <c r="O567" s="35">
        <f t="shared" si="173"/>
        <v>0</v>
      </c>
      <c r="P567" s="35">
        <f t="shared" si="173"/>
        <v>0</v>
      </c>
      <c r="Q567" s="35">
        <f t="shared" si="173"/>
        <v>0</v>
      </c>
      <c r="R567" s="35">
        <f t="shared" si="173"/>
        <v>0</v>
      </c>
      <c r="S567" s="35">
        <f t="shared" si="173"/>
        <v>0</v>
      </c>
      <c r="T567" s="35">
        <f t="shared" si="173"/>
        <v>0</v>
      </c>
      <c r="U567" s="35">
        <f t="shared" si="173"/>
        <v>0</v>
      </c>
      <c r="V567" s="35">
        <f t="shared" si="173"/>
        <v>0</v>
      </c>
      <c r="W567" s="35">
        <f t="shared" si="173"/>
        <v>0</v>
      </c>
      <c r="X567" s="35">
        <f t="shared" si="173"/>
        <v>0</v>
      </c>
      <c r="Y567" s="35">
        <f t="shared" si="173"/>
        <v>0</v>
      </c>
      <c r="Z567" s="35">
        <f t="shared" si="173"/>
        <v>0</v>
      </c>
      <c r="AA567" s="35">
        <f t="shared" si="173"/>
        <v>0</v>
      </c>
      <c r="AB567" s="35">
        <f t="shared" si="173"/>
        <v>0</v>
      </c>
      <c r="AC567" s="35">
        <f t="shared" si="173"/>
        <v>0</v>
      </c>
      <c r="AD567" s="35">
        <f t="shared" si="173"/>
        <v>0</v>
      </c>
      <c r="AE567" s="35">
        <f t="shared" si="17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74">+D569+D570</f>
        <v>0</v>
      </c>
      <c r="E568" s="21">
        <f t="shared" si="174"/>
        <v>0</v>
      </c>
      <c r="F568" s="21">
        <f t="shared" si="174"/>
        <v>0</v>
      </c>
      <c r="G568" s="21">
        <f t="shared" si="174"/>
        <v>0</v>
      </c>
      <c r="H568" s="21">
        <f t="shared" si="174"/>
        <v>0</v>
      </c>
      <c r="I568" s="21">
        <f t="shared" si="174"/>
        <v>0</v>
      </c>
      <c r="J568" s="21">
        <f t="shared" si="174"/>
        <v>0</v>
      </c>
      <c r="K568" s="21">
        <f t="shared" si="174"/>
        <v>0</v>
      </c>
      <c r="L568" s="21">
        <f t="shared" si="174"/>
        <v>0</v>
      </c>
      <c r="M568" s="21">
        <f t="shared" si="174"/>
        <v>0</v>
      </c>
      <c r="N568" s="21">
        <f t="shared" si="174"/>
        <v>0</v>
      </c>
      <c r="O568" s="21">
        <f t="shared" si="174"/>
        <v>0</v>
      </c>
      <c r="P568" s="21">
        <f t="shared" si="174"/>
        <v>0</v>
      </c>
      <c r="Q568" s="21">
        <f t="shared" si="174"/>
        <v>0</v>
      </c>
      <c r="R568" s="21">
        <f t="shared" si="174"/>
        <v>0</v>
      </c>
      <c r="S568" s="21">
        <f t="shared" si="174"/>
        <v>0</v>
      </c>
      <c r="T568" s="21">
        <f t="shared" si="174"/>
        <v>0</v>
      </c>
      <c r="U568" s="21">
        <f t="shared" si="174"/>
        <v>0</v>
      </c>
      <c r="V568" s="21">
        <f t="shared" si="174"/>
        <v>0</v>
      </c>
      <c r="W568" s="21">
        <f t="shared" si="174"/>
        <v>0</v>
      </c>
      <c r="X568" s="21">
        <f t="shared" si="174"/>
        <v>0</v>
      </c>
      <c r="Y568" s="21">
        <f t="shared" si="174"/>
        <v>0</v>
      </c>
      <c r="Z568" s="21">
        <f t="shared" si="174"/>
        <v>0</v>
      </c>
      <c r="AA568" s="21">
        <f t="shared" si="174"/>
        <v>0</v>
      </c>
      <c r="AB568" s="21">
        <f t="shared" si="174"/>
        <v>0</v>
      </c>
      <c r="AC568" s="21">
        <f t="shared" si="174"/>
        <v>0</v>
      </c>
      <c r="AD568" s="21">
        <f t="shared" si="174"/>
        <v>0</v>
      </c>
      <c r="AE568" s="21">
        <f t="shared" si="17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ref="D570:AE570" si="176">+D409</f>
        <v>0</v>
      </c>
      <c r="E570" s="35">
        <f t="shared" si="176"/>
        <v>0</v>
      </c>
      <c r="F570" s="35">
        <f t="shared" si="176"/>
        <v>0</v>
      </c>
      <c r="G570" s="35">
        <f t="shared" si="176"/>
        <v>0</v>
      </c>
      <c r="H570" s="35">
        <f t="shared" si="176"/>
        <v>0</v>
      </c>
      <c r="I570" s="35">
        <f t="shared" si="176"/>
        <v>0</v>
      </c>
      <c r="J570" s="35">
        <f t="shared" si="176"/>
        <v>0</v>
      </c>
      <c r="K570" s="35">
        <f t="shared" si="176"/>
        <v>0</v>
      </c>
      <c r="L570" s="35">
        <f t="shared" si="176"/>
        <v>0</v>
      </c>
      <c r="M570" s="35">
        <f t="shared" si="176"/>
        <v>0</v>
      </c>
      <c r="N570" s="35">
        <f t="shared" si="176"/>
        <v>0</v>
      </c>
      <c r="O570" s="35">
        <f t="shared" si="176"/>
        <v>0</v>
      </c>
      <c r="P570" s="35">
        <f t="shared" si="176"/>
        <v>0</v>
      </c>
      <c r="Q570" s="35">
        <f t="shared" si="176"/>
        <v>0</v>
      </c>
      <c r="R570" s="35">
        <f t="shared" si="176"/>
        <v>0</v>
      </c>
      <c r="S570" s="35">
        <f t="shared" si="176"/>
        <v>0</v>
      </c>
      <c r="T570" s="35">
        <f t="shared" si="176"/>
        <v>0</v>
      </c>
      <c r="U570" s="35">
        <f t="shared" si="176"/>
        <v>0</v>
      </c>
      <c r="V570" s="35">
        <f t="shared" si="176"/>
        <v>0</v>
      </c>
      <c r="W570" s="35">
        <f t="shared" si="176"/>
        <v>0</v>
      </c>
      <c r="X570" s="35">
        <f t="shared" si="176"/>
        <v>0</v>
      </c>
      <c r="Y570" s="35">
        <f t="shared" si="176"/>
        <v>0</v>
      </c>
      <c r="Z570" s="35">
        <f t="shared" si="176"/>
        <v>0</v>
      </c>
      <c r="AA570" s="35">
        <f t="shared" si="176"/>
        <v>0</v>
      </c>
      <c r="AB570" s="35">
        <f t="shared" si="176"/>
        <v>0</v>
      </c>
      <c r="AC570" s="35">
        <f t="shared" si="176"/>
        <v>0</v>
      </c>
      <c r="AD570" s="35">
        <f t="shared" si="176"/>
        <v>0</v>
      </c>
      <c r="AE570" s="35">
        <f t="shared" si="176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77">+D572+D573</f>
        <v>0</v>
      </c>
      <c r="E571" s="21">
        <f t="shared" si="177"/>
        <v>0</v>
      </c>
      <c r="F571" s="21">
        <f t="shared" si="177"/>
        <v>0</v>
      </c>
      <c r="G571" s="21">
        <f t="shared" si="177"/>
        <v>0</v>
      </c>
      <c r="H571" s="21">
        <f t="shared" si="177"/>
        <v>0</v>
      </c>
      <c r="I571" s="21">
        <f t="shared" si="177"/>
        <v>0</v>
      </c>
      <c r="J571" s="21">
        <f t="shared" si="177"/>
        <v>0</v>
      </c>
      <c r="K571" s="21">
        <f t="shared" si="177"/>
        <v>0</v>
      </c>
      <c r="L571" s="21">
        <f t="shared" si="177"/>
        <v>0</v>
      </c>
      <c r="M571" s="21">
        <f t="shared" si="177"/>
        <v>0</v>
      </c>
      <c r="N571" s="21">
        <f t="shared" si="177"/>
        <v>0</v>
      </c>
      <c r="O571" s="21">
        <f t="shared" si="177"/>
        <v>0</v>
      </c>
      <c r="P571" s="21">
        <f t="shared" si="177"/>
        <v>0</v>
      </c>
      <c r="Q571" s="21">
        <f t="shared" si="177"/>
        <v>0</v>
      </c>
      <c r="R571" s="21">
        <f t="shared" si="177"/>
        <v>0</v>
      </c>
      <c r="S571" s="21">
        <f t="shared" si="177"/>
        <v>0</v>
      </c>
      <c r="T571" s="21">
        <f t="shared" si="177"/>
        <v>0</v>
      </c>
      <c r="U571" s="21">
        <f t="shared" si="177"/>
        <v>0</v>
      </c>
      <c r="V571" s="21">
        <f t="shared" si="177"/>
        <v>0</v>
      </c>
      <c r="W571" s="21">
        <f t="shared" si="177"/>
        <v>0</v>
      </c>
      <c r="X571" s="21">
        <f t="shared" si="177"/>
        <v>0</v>
      </c>
      <c r="Y571" s="21">
        <f t="shared" si="177"/>
        <v>0</v>
      </c>
      <c r="Z571" s="21">
        <f t="shared" si="177"/>
        <v>0</v>
      </c>
      <c r="AA571" s="21">
        <f t="shared" si="177"/>
        <v>0</v>
      </c>
      <c r="AB571" s="21">
        <f t="shared" si="177"/>
        <v>0</v>
      </c>
      <c r="AC571" s="21">
        <f t="shared" si="177"/>
        <v>0</v>
      </c>
      <c r="AD571" s="21">
        <f t="shared" si="177"/>
        <v>0</v>
      </c>
      <c r="AE571" s="21">
        <f t="shared" si="177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ref="D573:AE573" si="179">+D417</f>
        <v>0</v>
      </c>
      <c r="E573" s="35">
        <f t="shared" si="179"/>
        <v>0</v>
      </c>
      <c r="F573" s="35">
        <f t="shared" si="179"/>
        <v>0</v>
      </c>
      <c r="G573" s="35">
        <f t="shared" si="179"/>
        <v>0</v>
      </c>
      <c r="H573" s="35">
        <f t="shared" si="179"/>
        <v>0</v>
      </c>
      <c r="I573" s="35">
        <f t="shared" si="179"/>
        <v>0</v>
      </c>
      <c r="J573" s="35">
        <f t="shared" si="179"/>
        <v>0</v>
      </c>
      <c r="K573" s="35">
        <f t="shared" si="179"/>
        <v>0</v>
      </c>
      <c r="L573" s="35">
        <f t="shared" si="179"/>
        <v>0</v>
      </c>
      <c r="M573" s="35">
        <f t="shared" si="179"/>
        <v>0</v>
      </c>
      <c r="N573" s="35">
        <f t="shared" si="179"/>
        <v>0</v>
      </c>
      <c r="O573" s="35">
        <f t="shared" si="179"/>
        <v>0</v>
      </c>
      <c r="P573" s="35">
        <f t="shared" si="179"/>
        <v>0</v>
      </c>
      <c r="Q573" s="35">
        <f t="shared" si="179"/>
        <v>0</v>
      </c>
      <c r="R573" s="35">
        <f t="shared" si="179"/>
        <v>0</v>
      </c>
      <c r="S573" s="35">
        <f t="shared" si="179"/>
        <v>0</v>
      </c>
      <c r="T573" s="35">
        <f t="shared" si="179"/>
        <v>0</v>
      </c>
      <c r="U573" s="35">
        <f t="shared" si="179"/>
        <v>0</v>
      </c>
      <c r="V573" s="35">
        <f t="shared" si="179"/>
        <v>0</v>
      </c>
      <c r="W573" s="35">
        <f t="shared" si="179"/>
        <v>0</v>
      </c>
      <c r="X573" s="35">
        <f t="shared" si="179"/>
        <v>0</v>
      </c>
      <c r="Y573" s="35">
        <f t="shared" si="179"/>
        <v>0</v>
      </c>
      <c r="Z573" s="35">
        <f t="shared" si="179"/>
        <v>0</v>
      </c>
      <c r="AA573" s="35">
        <f t="shared" si="179"/>
        <v>0</v>
      </c>
      <c r="AB573" s="35">
        <f t="shared" si="179"/>
        <v>0</v>
      </c>
      <c r="AC573" s="35">
        <f t="shared" si="179"/>
        <v>0</v>
      </c>
      <c r="AD573" s="35">
        <f t="shared" si="179"/>
        <v>0</v>
      </c>
      <c r="AE573" s="35">
        <f t="shared" si="179"/>
        <v>0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0.12813777792284883</v>
      </c>
      <c r="D576" s="28">
        <f t="shared" ref="D576:AE576" si="181">+D577+D578+D579+D580+D581</f>
        <v>0.13259428211706015</v>
      </c>
      <c r="E576" s="28">
        <f t="shared" si="181"/>
        <v>0.13601543134983954</v>
      </c>
      <c r="F576" s="28">
        <f t="shared" si="181"/>
        <v>0.14007893769103427</v>
      </c>
      <c r="G576" s="28">
        <f t="shared" si="181"/>
        <v>0.14333335195926414</v>
      </c>
      <c r="H576" s="28">
        <f t="shared" si="181"/>
        <v>0.14884957064175575</v>
      </c>
      <c r="I576" s="28">
        <f t="shared" si="181"/>
        <v>0.15364956876728472</v>
      </c>
      <c r="J576" s="28">
        <f t="shared" si="181"/>
        <v>0.15889278922828484</v>
      </c>
      <c r="K576" s="28">
        <f t="shared" si="181"/>
        <v>0.16226758899961438</v>
      </c>
      <c r="L576" s="28">
        <f t="shared" si="181"/>
        <v>0.1625184246343869</v>
      </c>
      <c r="M576" s="28">
        <f t="shared" si="181"/>
        <v>0.16651127464698215</v>
      </c>
      <c r="N576" s="28">
        <f t="shared" si="181"/>
        <v>0.16990965852509265</v>
      </c>
      <c r="O576" s="28">
        <f t="shared" si="181"/>
        <v>0.1822978552146555</v>
      </c>
      <c r="P576" s="28">
        <f t="shared" si="181"/>
        <v>0.18086544680128305</v>
      </c>
      <c r="Q576" s="28">
        <f t="shared" si="181"/>
        <v>0.16957507731216959</v>
      </c>
      <c r="R576" s="28">
        <f t="shared" si="181"/>
        <v>0.16298801021957157</v>
      </c>
      <c r="S576" s="28">
        <f t="shared" si="181"/>
        <v>0.16804226167699093</v>
      </c>
      <c r="T576" s="28">
        <f t="shared" si="181"/>
        <v>0.1729907085717291</v>
      </c>
      <c r="U576" s="28">
        <f t="shared" si="181"/>
        <v>0.18123743978285975</v>
      </c>
      <c r="V576" s="28">
        <f t="shared" si="181"/>
        <v>0.17497405253799012</v>
      </c>
      <c r="W576" s="28">
        <f t="shared" si="181"/>
        <v>0.17499582598123137</v>
      </c>
      <c r="X576" s="28">
        <f t="shared" si="181"/>
        <v>0.16964771115171082</v>
      </c>
      <c r="Y576" s="28">
        <f t="shared" si="181"/>
        <v>0.19526845091603023</v>
      </c>
      <c r="Z576" s="28">
        <f t="shared" si="181"/>
        <v>0.21969551875992616</v>
      </c>
      <c r="AA576" s="28">
        <f t="shared" si="181"/>
        <v>0.27559418153476589</v>
      </c>
      <c r="AB576" s="28">
        <f t="shared" si="181"/>
        <v>0.25753823104827228</v>
      </c>
      <c r="AC576" s="28">
        <f t="shared" si="181"/>
        <v>0.3147356032850544</v>
      </c>
      <c r="AD576" s="28">
        <f t="shared" si="181"/>
        <v>0.2794096697293052</v>
      </c>
      <c r="AE576" s="28">
        <f t="shared" si="181"/>
        <v>0.28944018082075762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0.12813777792284883</v>
      </c>
      <c r="D579" s="35">
        <f t="shared" si="183"/>
        <v>0.13259428211706015</v>
      </c>
      <c r="E579" s="35">
        <f t="shared" si="183"/>
        <v>0.13601543134983954</v>
      </c>
      <c r="F579" s="35">
        <f t="shared" si="183"/>
        <v>0.14007893769103427</v>
      </c>
      <c r="G579" s="35">
        <f t="shared" si="183"/>
        <v>0.14333335195926414</v>
      </c>
      <c r="H579" s="35">
        <f t="shared" si="183"/>
        <v>0.14884957064175575</v>
      </c>
      <c r="I579" s="35">
        <f t="shared" si="183"/>
        <v>0.15364956876728472</v>
      </c>
      <c r="J579" s="35">
        <f t="shared" si="183"/>
        <v>0.15889278922828484</v>
      </c>
      <c r="K579" s="35">
        <f t="shared" si="183"/>
        <v>0.16226758899961438</v>
      </c>
      <c r="L579" s="35">
        <f t="shared" si="183"/>
        <v>0.1625184246343869</v>
      </c>
      <c r="M579" s="35">
        <f t="shared" si="183"/>
        <v>0.16651127464698215</v>
      </c>
      <c r="N579" s="35">
        <f t="shared" si="183"/>
        <v>0.16990965852509265</v>
      </c>
      <c r="O579" s="35">
        <f t="shared" si="183"/>
        <v>0.1822978552146555</v>
      </c>
      <c r="P579" s="35">
        <f t="shared" si="183"/>
        <v>0.18086544680128305</v>
      </c>
      <c r="Q579" s="35">
        <f t="shared" si="183"/>
        <v>0.16957507731216959</v>
      </c>
      <c r="R579" s="35">
        <f t="shared" si="183"/>
        <v>0.16298801021957157</v>
      </c>
      <c r="S579" s="35">
        <f t="shared" si="183"/>
        <v>0.16804226167699093</v>
      </c>
      <c r="T579" s="35">
        <f t="shared" si="183"/>
        <v>0.1729907085717291</v>
      </c>
      <c r="U579" s="35">
        <f t="shared" si="183"/>
        <v>0.18123743978285975</v>
      </c>
      <c r="V579" s="35">
        <f t="shared" si="183"/>
        <v>0.17497405253799012</v>
      </c>
      <c r="W579" s="35">
        <f t="shared" si="183"/>
        <v>0.17499582598123137</v>
      </c>
      <c r="X579" s="35">
        <f t="shared" si="183"/>
        <v>0.16964771115171082</v>
      </c>
      <c r="Y579" s="35">
        <f t="shared" si="183"/>
        <v>0.19526845091603023</v>
      </c>
      <c r="Z579" s="35">
        <f t="shared" si="183"/>
        <v>0.21969551875992616</v>
      </c>
      <c r="AA579" s="35">
        <f t="shared" si="183"/>
        <v>0.27559418153476589</v>
      </c>
      <c r="AB579" s="35">
        <f t="shared" si="183"/>
        <v>0.25753823104827228</v>
      </c>
      <c r="AC579" s="35">
        <f t="shared" si="183"/>
        <v>0.3147356032850544</v>
      </c>
      <c r="AD579" s="35">
        <f t="shared" si="183"/>
        <v>0.2794096697293052</v>
      </c>
      <c r="AE579" s="35">
        <f t="shared" si="183"/>
        <v>0.28944018082075762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2329.515713953424</v>
      </c>
      <c r="D599" s="28">
        <f t="shared" ref="D599:AE599" si="189">+D600+D604+D613+D624+D633</f>
        <v>1484.9636328529862</v>
      </c>
      <c r="E599" s="28">
        <f t="shared" si="189"/>
        <v>1132.3127962785495</v>
      </c>
      <c r="F599" s="28">
        <f t="shared" si="189"/>
        <v>1304.7883551848652</v>
      </c>
      <c r="G599" s="28">
        <f t="shared" si="189"/>
        <v>1926.3505753836155</v>
      </c>
      <c r="H599" s="28">
        <f t="shared" si="189"/>
        <v>2249.6268589863748</v>
      </c>
      <c r="I599" s="28">
        <f t="shared" si="189"/>
        <v>3064.9235686366351</v>
      </c>
      <c r="J599" s="28">
        <f t="shared" si="189"/>
        <v>3046.9555274191562</v>
      </c>
      <c r="K599" s="28">
        <f t="shared" si="189"/>
        <v>3501.5867265171601</v>
      </c>
      <c r="L599" s="28">
        <f t="shared" si="189"/>
        <v>3503.7790742406978</v>
      </c>
      <c r="M599" s="28">
        <f t="shared" si="189"/>
        <v>2786.0415866309381</v>
      </c>
      <c r="N599" s="28">
        <f t="shared" si="189"/>
        <v>2765.897957471218</v>
      </c>
      <c r="O599" s="28">
        <f t="shared" si="189"/>
        <v>3097.7204368389112</v>
      </c>
      <c r="P599" s="28">
        <f t="shared" si="189"/>
        <v>3263.6561576394442</v>
      </c>
      <c r="Q599" s="28">
        <f t="shared" si="189"/>
        <v>3231.5855089449128</v>
      </c>
      <c r="R599" s="28">
        <f t="shared" si="189"/>
        <v>3049.9739001647722</v>
      </c>
      <c r="S599" s="28">
        <f t="shared" si="189"/>
        <v>3524.3475392835348</v>
      </c>
      <c r="T599" s="28">
        <f t="shared" si="189"/>
        <v>3789.6687843236377</v>
      </c>
      <c r="U599" s="28">
        <f t="shared" si="189"/>
        <v>3761.0303389547989</v>
      </c>
      <c r="V599" s="28">
        <f t="shared" si="189"/>
        <v>4215.8997465728817</v>
      </c>
      <c r="W599" s="28">
        <f t="shared" si="189"/>
        <v>5478.4982550643163</v>
      </c>
      <c r="X599" s="28">
        <f t="shared" si="189"/>
        <v>6100.067415435723</v>
      </c>
      <c r="Y599" s="28">
        <f t="shared" si="189"/>
        <v>5654.4206971253134</v>
      </c>
      <c r="Z599" s="28">
        <f t="shared" si="189"/>
        <v>5703.9540877974732</v>
      </c>
      <c r="AA599" s="28">
        <f t="shared" si="189"/>
        <v>6067.1089649453415</v>
      </c>
      <c r="AB599" s="28">
        <f t="shared" si="189"/>
        <v>7780.8290341741085</v>
      </c>
      <c r="AC599" s="28">
        <f t="shared" si="189"/>
        <v>6224.0547700142833</v>
      </c>
      <c r="AD599" s="28">
        <f t="shared" si="189"/>
        <v>6100.396985507814</v>
      </c>
      <c r="AE599" s="28">
        <f t="shared" si="189"/>
        <v>7041.3095475632617</v>
      </c>
    </row>
    <row r="600" spans="1:31" x14ac:dyDescent="0.2">
      <c r="A600" s="6" t="s">
        <v>19</v>
      </c>
      <c r="B600" s="7" t="s">
        <v>20</v>
      </c>
      <c r="C600" s="28">
        <f>+C601+C602+C603</f>
        <v>2326.1282163215847</v>
      </c>
      <c r="D600" s="28">
        <f t="shared" ref="D600:AE600" si="190">+D601+D602+D603</f>
        <v>1481.3563037899412</v>
      </c>
      <c r="E600" s="28">
        <f t="shared" si="190"/>
        <v>1107.2683961788653</v>
      </c>
      <c r="F600" s="28">
        <f t="shared" si="190"/>
        <v>1275.1531300178112</v>
      </c>
      <c r="G600" s="28">
        <f t="shared" si="190"/>
        <v>1891.6323618377553</v>
      </c>
      <c r="H600" s="28">
        <f t="shared" si="190"/>
        <v>2209.5776187923475</v>
      </c>
      <c r="I600" s="28">
        <f t="shared" si="190"/>
        <v>3018.9332071218105</v>
      </c>
      <c r="J600" s="28">
        <f t="shared" si="190"/>
        <v>2996.8499340416301</v>
      </c>
      <c r="K600" s="28">
        <f t="shared" si="190"/>
        <v>3446.0675208042144</v>
      </c>
      <c r="L600" s="28">
        <f t="shared" si="190"/>
        <v>3442.8610006151916</v>
      </c>
      <c r="M600" s="28">
        <f t="shared" si="190"/>
        <v>2719.5116872503986</v>
      </c>
      <c r="N600" s="28">
        <f t="shared" si="190"/>
        <v>2694.5919022180756</v>
      </c>
      <c r="O600" s="28">
        <f t="shared" si="190"/>
        <v>3024.1177585493911</v>
      </c>
      <c r="P600" s="28">
        <f t="shared" si="190"/>
        <v>3179.8610976420887</v>
      </c>
      <c r="Q600" s="28">
        <f t="shared" si="190"/>
        <v>3142.6185341545456</v>
      </c>
      <c r="R600" s="28">
        <f t="shared" si="190"/>
        <v>2963.7544981872124</v>
      </c>
      <c r="S600" s="28">
        <f t="shared" si="190"/>
        <v>3417.0808047743017</v>
      </c>
      <c r="T600" s="28">
        <f t="shared" si="190"/>
        <v>3684.6143233175276</v>
      </c>
      <c r="U600" s="28">
        <f t="shared" si="190"/>
        <v>3659.4541189847087</v>
      </c>
      <c r="V600" s="28">
        <f t="shared" si="190"/>
        <v>4129.01044237929</v>
      </c>
      <c r="W600" s="28">
        <f t="shared" si="190"/>
        <v>5355.039782818184</v>
      </c>
      <c r="X600" s="28">
        <f t="shared" si="190"/>
        <v>5976.8299110491907</v>
      </c>
      <c r="Y600" s="28">
        <f t="shared" si="190"/>
        <v>5535.5813898693277</v>
      </c>
      <c r="Z600" s="28">
        <f t="shared" si="190"/>
        <v>5570.3339545086737</v>
      </c>
      <c r="AA600" s="28">
        <f t="shared" si="190"/>
        <v>5736.473208349541</v>
      </c>
      <c r="AB600" s="28">
        <f t="shared" si="190"/>
        <v>7387.9745629789713</v>
      </c>
      <c r="AC600" s="28">
        <f t="shared" si="190"/>
        <v>5829.8014365797389</v>
      </c>
      <c r="AD600" s="28">
        <f t="shared" si="190"/>
        <v>5805.1369719696258</v>
      </c>
      <c r="AE600" s="28">
        <f t="shared" si="190"/>
        <v>6754.6102146775047</v>
      </c>
    </row>
    <row r="601" spans="1:31" x14ac:dyDescent="0.2">
      <c r="A601" s="8" t="s">
        <v>23</v>
      </c>
      <c r="B601" s="4" t="s">
        <v>24</v>
      </c>
      <c r="C601" s="37">
        <f>+C457</f>
        <v>2326.1282163215847</v>
      </c>
      <c r="D601" s="37">
        <f t="shared" ref="D601:AE601" si="191">+D457</f>
        <v>1481.3563037899412</v>
      </c>
      <c r="E601" s="37">
        <f t="shared" si="191"/>
        <v>1107.2683961788653</v>
      </c>
      <c r="F601" s="37">
        <f t="shared" si="191"/>
        <v>1275.1531300178112</v>
      </c>
      <c r="G601" s="37">
        <f t="shared" si="191"/>
        <v>1891.6323618377553</v>
      </c>
      <c r="H601" s="37">
        <f t="shared" si="191"/>
        <v>2209.5776187923475</v>
      </c>
      <c r="I601" s="37">
        <f t="shared" si="191"/>
        <v>3018.9332071218105</v>
      </c>
      <c r="J601" s="37">
        <f t="shared" si="191"/>
        <v>2996.8499340416301</v>
      </c>
      <c r="K601" s="37">
        <f t="shared" si="191"/>
        <v>3446.0675208042144</v>
      </c>
      <c r="L601" s="37">
        <f t="shared" si="191"/>
        <v>3442.8610006151916</v>
      </c>
      <c r="M601" s="37">
        <f t="shared" si="191"/>
        <v>2719.5116872503986</v>
      </c>
      <c r="N601" s="37">
        <f t="shared" si="191"/>
        <v>2694.5919022180756</v>
      </c>
      <c r="O601" s="37">
        <f t="shared" si="191"/>
        <v>3024.1177585493911</v>
      </c>
      <c r="P601" s="37">
        <f t="shared" si="191"/>
        <v>3179.8610976420887</v>
      </c>
      <c r="Q601" s="37">
        <f t="shared" si="191"/>
        <v>3142.6185341545456</v>
      </c>
      <c r="R601" s="37">
        <f t="shared" si="191"/>
        <v>2963.7544981872124</v>
      </c>
      <c r="S601" s="37">
        <f t="shared" si="191"/>
        <v>3417.0808047743017</v>
      </c>
      <c r="T601" s="37">
        <f t="shared" si="191"/>
        <v>3684.6143233175276</v>
      </c>
      <c r="U601" s="37">
        <f t="shared" si="191"/>
        <v>3659.4541189847087</v>
      </c>
      <c r="V601" s="37">
        <f t="shared" si="191"/>
        <v>4129.01044237929</v>
      </c>
      <c r="W601" s="37">
        <f t="shared" si="191"/>
        <v>5355.039782818184</v>
      </c>
      <c r="X601" s="37">
        <f t="shared" si="191"/>
        <v>5976.8299110491907</v>
      </c>
      <c r="Y601" s="37">
        <f t="shared" si="191"/>
        <v>5535.5813898693277</v>
      </c>
      <c r="Z601" s="37">
        <f t="shared" si="191"/>
        <v>5570.3339545086737</v>
      </c>
      <c r="AA601" s="37">
        <f t="shared" si="191"/>
        <v>5736.473208349541</v>
      </c>
      <c r="AB601" s="37">
        <f t="shared" si="191"/>
        <v>7387.9745629789713</v>
      </c>
      <c r="AC601" s="37">
        <f t="shared" si="191"/>
        <v>5829.8014365797389</v>
      </c>
      <c r="AD601" s="37">
        <f t="shared" si="191"/>
        <v>5805.136940642471</v>
      </c>
      <c r="AE601" s="37">
        <f t="shared" si="191"/>
        <v>6754.6099882898216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92">+D463</f>
        <v>0</v>
      </c>
      <c r="E602" s="37">
        <f t="shared" si="192"/>
        <v>0</v>
      </c>
      <c r="F602" s="37">
        <f t="shared" si="192"/>
        <v>0</v>
      </c>
      <c r="G602" s="37">
        <f t="shared" si="192"/>
        <v>0</v>
      </c>
      <c r="H602" s="37">
        <f t="shared" si="192"/>
        <v>0</v>
      </c>
      <c r="I602" s="37">
        <f t="shared" si="192"/>
        <v>0</v>
      </c>
      <c r="J602" s="37">
        <f t="shared" si="192"/>
        <v>0</v>
      </c>
      <c r="K602" s="37">
        <f t="shared" si="192"/>
        <v>0</v>
      </c>
      <c r="L602" s="37">
        <f t="shared" si="192"/>
        <v>0</v>
      </c>
      <c r="M602" s="37">
        <f t="shared" si="192"/>
        <v>0</v>
      </c>
      <c r="N602" s="37">
        <f t="shared" si="192"/>
        <v>0</v>
      </c>
      <c r="O602" s="37">
        <f t="shared" si="192"/>
        <v>0</v>
      </c>
      <c r="P602" s="37">
        <f t="shared" si="192"/>
        <v>0</v>
      </c>
      <c r="Q602" s="37">
        <f t="shared" si="192"/>
        <v>0</v>
      </c>
      <c r="R602" s="37">
        <f t="shared" si="192"/>
        <v>0</v>
      </c>
      <c r="S602" s="37">
        <f t="shared" si="192"/>
        <v>0</v>
      </c>
      <c r="T602" s="37">
        <f t="shared" si="192"/>
        <v>0</v>
      </c>
      <c r="U602" s="37">
        <f t="shared" si="192"/>
        <v>0</v>
      </c>
      <c r="V602" s="37">
        <f t="shared" si="192"/>
        <v>0</v>
      </c>
      <c r="W602" s="37">
        <f t="shared" si="192"/>
        <v>0</v>
      </c>
      <c r="X602" s="37">
        <f t="shared" si="192"/>
        <v>0</v>
      </c>
      <c r="Y602" s="37">
        <f t="shared" si="192"/>
        <v>0</v>
      </c>
      <c r="Z602" s="37">
        <f t="shared" si="192"/>
        <v>0</v>
      </c>
      <c r="AA602" s="37">
        <f t="shared" si="192"/>
        <v>0</v>
      </c>
      <c r="AB602" s="37">
        <f t="shared" si="192"/>
        <v>0</v>
      </c>
      <c r="AC602" s="37">
        <f t="shared" si="192"/>
        <v>0</v>
      </c>
      <c r="AD602" s="37">
        <f t="shared" si="192"/>
        <v>3.1327155112353815E-5</v>
      </c>
      <c r="AE602" s="37">
        <f t="shared" si="192"/>
        <v>2.2638768302198688E-4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1.0540705677966395</v>
      </c>
      <c r="D604" s="28">
        <f t="shared" ref="D604:AE604" si="194">+D605+D606+D607+D608+D609+D611+D612</f>
        <v>1.050429228338978</v>
      </c>
      <c r="E604" s="28">
        <f t="shared" si="194"/>
        <v>21.709972412619905</v>
      </c>
      <c r="F604" s="28">
        <f t="shared" si="194"/>
        <v>26.788749871991481</v>
      </c>
      <c r="G604" s="28">
        <f t="shared" si="194"/>
        <v>31.911752905773138</v>
      </c>
      <c r="H604" s="28">
        <f t="shared" si="194"/>
        <v>37.002980837060193</v>
      </c>
      <c r="I604" s="28">
        <f t="shared" si="194"/>
        <v>42.123983028189869</v>
      </c>
      <c r="J604" s="28">
        <f t="shared" si="194"/>
        <v>47.215936266158465</v>
      </c>
      <c r="K604" s="28">
        <f t="shared" si="194"/>
        <v>52.297910346724919</v>
      </c>
      <c r="L604" s="28">
        <f t="shared" si="194"/>
        <v>57.272980366090962</v>
      </c>
      <c r="M604" s="28">
        <f t="shared" si="194"/>
        <v>62.505703451020892</v>
      </c>
      <c r="N604" s="28">
        <f t="shared" si="194"/>
        <v>67.606995829073355</v>
      </c>
      <c r="O604" s="28">
        <f t="shared" si="194"/>
        <v>69.521565104975551</v>
      </c>
      <c r="P604" s="28">
        <f t="shared" si="194"/>
        <v>79.312883803704324</v>
      </c>
      <c r="Q604" s="28">
        <f t="shared" si="194"/>
        <v>84.365957740991831</v>
      </c>
      <c r="R604" s="28">
        <f t="shared" si="194"/>
        <v>82.265954450225166</v>
      </c>
      <c r="S604" s="28">
        <f t="shared" si="194"/>
        <v>103.06692489017806</v>
      </c>
      <c r="T604" s="28">
        <f t="shared" si="194"/>
        <v>100.84854796540783</v>
      </c>
      <c r="U604" s="28">
        <f t="shared" si="194"/>
        <v>96.945793002396968</v>
      </c>
      <c r="V604" s="28">
        <f t="shared" si="194"/>
        <v>82.73476501461468</v>
      </c>
      <c r="W604" s="28">
        <f t="shared" si="194"/>
        <v>118.49398183316715</v>
      </c>
      <c r="X604" s="28">
        <f t="shared" si="194"/>
        <v>118.32453320533379</v>
      </c>
      <c r="Y604" s="28">
        <f t="shared" si="194"/>
        <v>113.81485542439343</v>
      </c>
      <c r="Z604" s="28">
        <f t="shared" si="194"/>
        <v>128.45231813765253</v>
      </c>
      <c r="AA604" s="28">
        <f t="shared" si="194"/>
        <v>325.66531768875672</v>
      </c>
      <c r="AB604" s="28">
        <f t="shared" si="194"/>
        <v>387.35113514915997</v>
      </c>
      <c r="AC604" s="28">
        <f t="shared" si="194"/>
        <v>388.03616303552792</v>
      </c>
      <c r="AD604" s="28">
        <f t="shared" si="194"/>
        <v>289.98129103805849</v>
      </c>
      <c r="AE604" s="28">
        <f t="shared" si="194"/>
        <v>280.7906486289184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95">+D472</f>
        <v>0</v>
      </c>
      <c r="E605" s="37">
        <f t="shared" si="195"/>
        <v>20.605482492042462</v>
      </c>
      <c r="F605" s="37">
        <f t="shared" si="195"/>
        <v>25.678694242971233</v>
      </c>
      <c r="G605" s="37">
        <f t="shared" si="195"/>
        <v>30.751905993899999</v>
      </c>
      <c r="H605" s="37">
        <f t="shared" si="195"/>
        <v>35.825117744828766</v>
      </c>
      <c r="I605" s="37">
        <f t="shared" si="195"/>
        <v>40.898329495756158</v>
      </c>
      <c r="J605" s="37">
        <f t="shared" si="195"/>
        <v>45.971541246684929</v>
      </c>
      <c r="K605" s="37">
        <f t="shared" si="195"/>
        <v>51.044752997613699</v>
      </c>
      <c r="L605" s="37">
        <f t="shared" si="195"/>
        <v>56.117964748542462</v>
      </c>
      <c r="M605" s="37">
        <f t="shared" si="195"/>
        <v>61.191176499471233</v>
      </c>
      <c r="N605" s="37">
        <f t="shared" si="195"/>
        <v>66.264388250400003</v>
      </c>
      <c r="O605" s="37">
        <f t="shared" si="195"/>
        <v>68.1842610705</v>
      </c>
      <c r="P605" s="37">
        <f t="shared" si="195"/>
        <v>77.988008249850012</v>
      </c>
      <c r="Q605" s="37">
        <f t="shared" si="195"/>
        <v>82.9839570834</v>
      </c>
      <c r="R605" s="37">
        <f t="shared" si="195"/>
        <v>80.802887115600001</v>
      </c>
      <c r="S605" s="37">
        <f t="shared" si="195"/>
        <v>101.5068192186</v>
      </c>
      <c r="T605" s="37">
        <f t="shared" si="195"/>
        <v>99.248275520549996</v>
      </c>
      <c r="U605" s="37">
        <f t="shared" si="195"/>
        <v>95.186438520300015</v>
      </c>
      <c r="V605" s="37">
        <f t="shared" si="195"/>
        <v>80.970377941950005</v>
      </c>
      <c r="W605" s="37">
        <f t="shared" si="195"/>
        <v>116.58025574505001</v>
      </c>
      <c r="X605" s="37">
        <f t="shared" si="195"/>
        <v>116.01137721149999</v>
      </c>
      <c r="Y605" s="37">
        <f t="shared" si="195"/>
        <v>111.16447307804999</v>
      </c>
      <c r="Z605" s="37">
        <f t="shared" si="195"/>
        <v>125.76347523735001</v>
      </c>
      <c r="AA605" s="37">
        <f t="shared" si="195"/>
        <v>323.02267554693697</v>
      </c>
      <c r="AB605" s="37">
        <f t="shared" si="195"/>
        <v>384.72264219035367</v>
      </c>
      <c r="AC605" s="37">
        <f t="shared" si="195"/>
        <v>385.0535079229025</v>
      </c>
      <c r="AD605" s="37">
        <f t="shared" si="195"/>
        <v>286.82231119722337</v>
      </c>
      <c r="AE605" s="37">
        <f t="shared" si="195"/>
        <v>277.58293456237084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0</v>
      </c>
      <c r="D606" s="37">
        <f t="shared" si="196"/>
        <v>0</v>
      </c>
      <c r="E606" s="37">
        <f t="shared" si="196"/>
        <v>0</v>
      </c>
      <c r="F606" s="37">
        <f t="shared" si="196"/>
        <v>0</v>
      </c>
      <c r="G606" s="37">
        <f t="shared" si="196"/>
        <v>0</v>
      </c>
      <c r="H606" s="37">
        <f t="shared" si="196"/>
        <v>0</v>
      </c>
      <c r="I606" s="37">
        <f t="shared" si="196"/>
        <v>0</v>
      </c>
      <c r="J606" s="37">
        <f t="shared" si="196"/>
        <v>0</v>
      </c>
      <c r="K606" s="37">
        <f t="shared" si="196"/>
        <v>0</v>
      </c>
      <c r="L606" s="37">
        <f t="shared" si="196"/>
        <v>0</v>
      </c>
      <c r="M606" s="37">
        <f t="shared" si="196"/>
        <v>0</v>
      </c>
      <c r="N606" s="37">
        <f t="shared" si="196"/>
        <v>0</v>
      </c>
      <c r="O606" s="37">
        <f t="shared" si="196"/>
        <v>0</v>
      </c>
      <c r="P606" s="37">
        <f t="shared" si="196"/>
        <v>0</v>
      </c>
      <c r="Q606" s="37">
        <f t="shared" si="196"/>
        <v>0</v>
      </c>
      <c r="R606" s="37">
        <f t="shared" si="196"/>
        <v>0</v>
      </c>
      <c r="S606" s="37">
        <f t="shared" si="196"/>
        <v>0</v>
      </c>
      <c r="T606" s="37">
        <f t="shared" si="196"/>
        <v>0</v>
      </c>
      <c r="U606" s="37">
        <f t="shared" si="196"/>
        <v>0</v>
      </c>
      <c r="V606" s="37">
        <f t="shared" si="196"/>
        <v>0</v>
      </c>
      <c r="W606" s="37">
        <f t="shared" si="196"/>
        <v>0</v>
      </c>
      <c r="X606" s="37">
        <f t="shared" si="196"/>
        <v>0</v>
      </c>
      <c r="Y606" s="37">
        <f t="shared" si="196"/>
        <v>0</v>
      </c>
      <c r="Z606" s="37">
        <f t="shared" si="196"/>
        <v>0</v>
      </c>
      <c r="AA606" s="37">
        <f t="shared" si="196"/>
        <v>0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0</v>
      </c>
      <c r="D607" s="37">
        <f t="shared" si="197"/>
        <v>0</v>
      </c>
      <c r="E607" s="37">
        <f t="shared" si="197"/>
        <v>0</v>
      </c>
      <c r="F607" s="37">
        <f t="shared" si="197"/>
        <v>0</v>
      </c>
      <c r="G607" s="37">
        <f t="shared" si="197"/>
        <v>0</v>
      </c>
      <c r="H607" s="37">
        <f t="shared" si="197"/>
        <v>0</v>
      </c>
      <c r="I607" s="37">
        <f t="shared" si="197"/>
        <v>0</v>
      </c>
      <c r="J607" s="37">
        <f t="shared" si="197"/>
        <v>0</v>
      </c>
      <c r="K607" s="37">
        <f t="shared" si="197"/>
        <v>0</v>
      </c>
      <c r="L607" s="37">
        <f t="shared" si="197"/>
        <v>0</v>
      </c>
      <c r="M607" s="37">
        <f t="shared" si="197"/>
        <v>0</v>
      </c>
      <c r="N607" s="37">
        <f t="shared" si="197"/>
        <v>0</v>
      </c>
      <c r="O607" s="37">
        <f t="shared" si="197"/>
        <v>0</v>
      </c>
      <c r="P607" s="37">
        <f t="shared" si="197"/>
        <v>0</v>
      </c>
      <c r="Q607" s="37">
        <f t="shared" si="197"/>
        <v>0</v>
      </c>
      <c r="R607" s="37">
        <f t="shared" si="197"/>
        <v>0</v>
      </c>
      <c r="S607" s="37">
        <f t="shared" si="197"/>
        <v>0</v>
      </c>
      <c r="T607" s="37">
        <f t="shared" si="197"/>
        <v>0</v>
      </c>
      <c r="U607" s="37">
        <f t="shared" si="197"/>
        <v>0</v>
      </c>
      <c r="V607" s="37">
        <f t="shared" si="197"/>
        <v>0</v>
      </c>
      <c r="W607" s="37">
        <f t="shared" si="197"/>
        <v>0</v>
      </c>
      <c r="X607" s="37">
        <f t="shared" si="197"/>
        <v>0</v>
      </c>
      <c r="Y607" s="37">
        <f t="shared" si="197"/>
        <v>0</v>
      </c>
      <c r="Z607" s="37">
        <f t="shared" si="197"/>
        <v>0</v>
      </c>
      <c r="AA607" s="37">
        <f t="shared" si="197"/>
        <v>0</v>
      </c>
      <c r="AB607" s="37">
        <f t="shared" si="197"/>
        <v>0</v>
      </c>
      <c r="AC607" s="37">
        <f t="shared" si="197"/>
        <v>0</v>
      </c>
      <c r="AD607" s="37">
        <f t="shared" si="197"/>
        <v>0</v>
      </c>
      <c r="AE607" s="37">
        <f t="shared" si="197"/>
        <v>0</v>
      </c>
    </row>
    <row r="608" spans="1:31" x14ac:dyDescent="0.2">
      <c r="A608" s="9" t="s">
        <v>321</v>
      </c>
      <c r="B608" s="4" t="s">
        <v>322</v>
      </c>
      <c r="C608" s="37">
        <f>+C497</f>
        <v>1.0540705677966395</v>
      </c>
      <c r="D608" s="37">
        <f t="shared" ref="D608:AE608" si="198">+D497</f>
        <v>1.050429228338978</v>
      </c>
      <c r="E608" s="37">
        <f t="shared" si="198"/>
        <v>1.104489920577443</v>
      </c>
      <c r="F608" s="37">
        <f t="shared" si="198"/>
        <v>1.1100556290202479</v>
      </c>
      <c r="G608" s="37">
        <f t="shared" si="198"/>
        <v>1.1598469118731383</v>
      </c>
      <c r="H608" s="37">
        <f t="shared" si="198"/>
        <v>1.1778630922314295</v>
      </c>
      <c r="I608" s="37">
        <f t="shared" si="198"/>
        <v>1.2256535324337077</v>
      </c>
      <c r="J608" s="37">
        <f t="shared" si="198"/>
        <v>1.2443950194735389</v>
      </c>
      <c r="K608" s="37">
        <f t="shared" si="198"/>
        <v>1.2531573491112198</v>
      </c>
      <c r="L608" s="37">
        <f t="shared" si="198"/>
        <v>1.1550156175485027</v>
      </c>
      <c r="M608" s="37">
        <f t="shared" si="198"/>
        <v>1.314526951549658</v>
      </c>
      <c r="N608" s="37">
        <f t="shared" si="198"/>
        <v>1.3426075786733465</v>
      </c>
      <c r="O608" s="37">
        <f t="shared" si="198"/>
        <v>1.3373040344755456</v>
      </c>
      <c r="P608" s="37">
        <f t="shared" si="198"/>
        <v>1.3248755538543073</v>
      </c>
      <c r="Q608" s="37">
        <f t="shared" si="198"/>
        <v>1.382000657591834</v>
      </c>
      <c r="R608" s="37">
        <f t="shared" si="198"/>
        <v>1.4630673346251699</v>
      </c>
      <c r="S608" s="37">
        <f t="shared" si="198"/>
        <v>1.5601056715780537</v>
      </c>
      <c r="T608" s="37">
        <f t="shared" si="198"/>
        <v>1.6002724448578403</v>
      </c>
      <c r="U608" s="37">
        <f t="shared" si="198"/>
        <v>1.7593544820969567</v>
      </c>
      <c r="V608" s="37">
        <f t="shared" si="198"/>
        <v>1.7643870726646762</v>
      </c>
      <c r="W608" s="37">
        <f t="shared" si="198"/>
        <v>1.913726088117141</v>
      </c>
      <c r="X608" s="37">
        <f t="shared" si="198"/>
        <v>2.3131559938337989</v>
      </c>
      <c r="Y608" s="37">
        <f t="shared" si="198"/>
        <v>2.6503823463434379</v>
      </c>
      <c r="Z608" s="37">
        <f t="shared" si="198"/>
        <v>2.6888429003025145</v>
      </c>
      <c r="AA608" s="37">
        <f t="shared" si="198"/>
        <v>2.6426421418197439</v>
      </c>
      <c r="AB608" s="37">
        <f t="shared" si="198"/>
        <v>2.6284929588062811</v>
      </c>
      <c r="AC608" s="37">
        <f t="shared" si="198"/>
        <v>2.9826551126253968</v>
      </c>
      <c r="AD608" s="37">
        <f t="shared" si="198"/>
        <v>3.1589798408350931</v>
      </c>
      <c r="AE608" s="37">
        <f t="shared" si="198"/>
        <v>3.2077140665475947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1.9064668893582357</v>
      </c>
      <c r="D613" s="28">
        <f t="shared" ref="D613:AE613" si="202">+D614+D615+D616+D617+D618+D619+D620+D621+D622+D623</f>
        <v>2.1549083555822781</v>
      </c>
      <c r="E613" s="28">
        <f t="shared" si="202"/>
        <v>2.339886009025216</v>
      </c>
      <c r="F613" s="28">
        <f t="shared" si="202"/>
        <v>2.3488209252751053</v>
      </c>
      <c r="G613" s="28">
        <f t="shared" si="202"/>
        <v>2.2264908363697451</v>
      </c>
      <c r="H613" s="28">
        <f t="shared" si="202"/>
        <v>2.4867526513680525</v>
      </c>
      <c r="I613" s="28">
        <f t="shared" si="202"/>
        <v>3.2886395041263961</v>
      </c>
      <c r="J613" s="28">
        <f t="shared" si="202"/>
        <v>2.3066722727006557</v>
      </c>
      <c r="K613" s="28">
        <f t="shared" si="202"/>
        <v>2.6160914674468385</v>
      </c>
      <c r="L613" s="28">
        <f t="shared" si="202"/>
        <v>3.0069514146993015</v>
      </c>
      <c r="M613" s="28">
        <f t="shared" si="202"/>
        <v>3.3448073325572114</v>
      </c>
      <c r="N613" s="28">
        <f t="shared" si="202"/>
        <v>3.0192622197549062</v>
      </c>
      <c r="O613" s="28">
        <f t="shared" si="202"/>
        <v>3.4077430988314412</v>
      </c>
      <c r="P613" s="28">
        <f t="shared" si="202"/>
        <v>3.7900276251877916</v>
      </c>
      <c r="Q613" s="28">
        <f t="shared" si="202"/>
        <v>3.8799482999891266</v>
      </c>
      <c r="R613" s="28">
        <f t="shared" si="202"/>
        <v>3.2602466025536532</v>
      </c>
      <c r="S613" s="28">
        <f t="shared" si="202"/>
        <v>3.4462500804802985</v>
      </c>
      <c r="T613" s="28">
        <f t="shared" si="202"/>
        <v>3.4086181271974323</v>
      </c>
      <c r="U613" s="28">
        <f t="shared" si="202"/>
        <v>3.7854498476915306</v>
      </c>
      <c r="V613" s="28">
        <f t="shared" si="202"/>
        <v>3.3276043076960797</v>
      </c>
      <c r="W613" s="28">
        <f t="shared" si="202"/>
        <v>4.1659212457265733</v>
      </c>
      <c r="X613" s="28">
        <f t="shared" si="202"/>
        <v>4.1286338878590936</v>
      </c>
      <c r="Y613" s="28">
        <f t="shared" si="202"/>
        <v>4.1111428360085869</v>
      </c>
      <c r="Z613" s="28">
        <f t="shared" si="202"/>
        <v>4.4216082852886478</v>
      </c>
      <c r="AA613" s="28">
        <f t="shared" si="202"/>
        <v>4.2129163351304504</v>
      </c>
      <c r="AB613" s="28">
        <f t="shared" si="202"/>
        <v>4.7820790649290998</v>
      </c>
      <c r="AC613" s="28">
        <f t="shared" si="202"/>
        <v>3.9420485815910724</v>
      </c>
      <c r="AD613" s="28">
        <f t="shared" si="202"/>
        <v>3.9884530117661297</v>
      </c>
      <c r="AE613" s="28">
        <f t="shared" si="202"/>
        <v>4.0387327276498732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204">+D549</f>
        <v>0</v>
      </c>
      <c r="E620" s="37">
        <f t="shared" si="204"/>
        <v>0</v>
      </c>
      <c r="F620" s="37">
        <f t="shared" si="204"/>
        <v>0</v>
      </c>
      <c r="G620" s="37">
        <f t="shared" si="204"/>
        <v>0</v>
      </c>
      <c r="H620" s="37">
        <f t="shared" si="204"/>
        <v>0</v>
      </c>
      <c r="I620" s="37">
        <f t="shared" si="204"/>
        <v>0</v>
      </c>
      <c r="J620" s="37">
        <f t="shared" si="204"/>
        <v>0</v>
      </c>
      <c r="K620" s="37">
        <f t="shared" si="204"/>
        <v>0</v>
      </c>
      <c r="L620" s="37">
        <f t="shared" si="204"/>
        <v>0</v>
      </c>
      <c r="M620" s="37">
        <f t="shared" si="204"/>
        <v>0</v>
      </c>
      <c r="N620" s="37">
        <f t="shared" si="204"/>
        <v>0</v>
      </c>
      <c r="O620" s="37">
        <f t="shared" si="204"/>
        <v>0</v>
      </c>
      <c r="P620" s="37">
        <f t="shared" si="204"/>
        <v>0</v>
      </c>
      <c r="Q620" s="37">
        <f t="shared" si="204"/>
        <v>0</v>
      </c>
      <c r="R620" s="37">
        <f t="shared" si="204"/>
        <v>0</v>
      </c>
      <c r="S620" s="37">
        <f t="shared" si="204"/>
        <v>0</v>
      </c>
      <c r="T620" s="37">
        <f t="shared" si="204"/>
        <v>0</v>
      </c>
      <c r="U620" s="37">
        <f t="shared" si="204"/>
        <v>0</v>
      </c>
      <c r="V620" s="37">
        <f t="shared" si="204"/>
        <v>0</v>
      </c>
      <c r="W620" s="37">
        <f t="shared" si="204"/>
        <v>0</v>
      </c>
      <c r="X620" s="37">
        <f t="shared" si="204"/>
        <v>0</v>
      </c>
      <c r="Y620" s="37">
        <f t="shared" si="204"/>
        <v>0</v>
      </c>
      <c r="Z620" s="37">
        <f t="shared" si="204"/>
        <v>0</v>
      </c>
      <c r="AA620" s="37">
        <f t="shared" si="204"/>
        <v>0</v>
      </c>
      <c r="AB620" s="37">
        <f t="shared" si="204"/>
        <v>0</v>
      </c>
      <c r="AC620" s="37">
        <f t="shared" si="204"/>
        <v>0</v>
      </c>
      <c r="AD620" s="37">
        <f t="shared" si="204"/>
        <v>0</v>
      </c>
      <c r="AE620" s="37">
        <f t="shared" si="204"/>
        <v>0</v>
      </c>
    </row>
    <row r="621" spans="1:31" x14ac:dyDescent="0.2">
      <c r="A621" s="9" t="s">
        <v>543</v>
      </c>
      <c r="B621" s="4" t="s">
        <v>544</v>
      </c>
      <c r="C621" s="37">
        <f>+C552</f>
        <v>1.9064668893582357</v>
      </c>
      <c r="D621" s="37">
        <f t="shared" ref="D621:AE621" si="205">+D552</f>
        <v>2.1549083555822781</v>
      </c>
      <c r="E621" s="37">
        <f t="shared" si="205"/>
        <v>2.339886009025216</v>
      </c>
      <c r="F621" s="37">
        <f t="shared" si="205"/>
        <v>2.3488209252751053</v>
      </c>
      <c r="G621" s="37">
        <f t="shared" si="205"/>
        <v>2.2264908363697451</v>
      </c>
      <c r="H621" s="37">
        <f t="shared" si="205"/>
        <v>2.4867526513680525</v>
      </c>
      <c r="I621" s="37">
        <f t="shared" si="205"/>
        <v>3.2886395041263961</v>
      </c>
      <c r="J621" s="37">
        <f t="shared" si="205"/>
        <v>2.3066722727006557</v>
      </c>
      <c r="K621" s="37">
        <f t="shared" si="205"/>
        <v>2.6160914674468385</v>
      </c>
      <c r="L621" s="37">
        <f t="shared" si="205"/>
        <v>3.0069514146993015</v>
      </c>
      <c r="M621" s="37">
        <f t="shared" si="205"/>
        <v>3.3448073325572114</v>
      </c>
      <c r="N621" s="37">
        <f t="shared" si="205"/>
        <v>3.0192622197549062</v>
      </c>
      <c r="O621" s="37">
        <f t="shared" si="205"/>
        <v>3.4077430988314412</v>
      </c>
      <c r="P621" s="37">
        <f t="shared" si="205"/>
        <v>3.7900276251877916</v>
      </c>
      <c r="Q621" s="37">
        <f t="shared" si="205"/>
        <v>3.8799482999891266</v>
      </c>
      <c r="R621" s="37">
        <f t="shared" si="205"/>
        <v>3.2602466025536532</v>
      </c>
      <c r="S621" s="37">
        <f t="shared" si="205"/>
        <v>3.4462500804802985</v>
      </c>
      <c r="T621" s="37">
        <f t="shared" si="205"/>
        <v>3.4086181271974323</v>
      </c>
      <c r="U621" s="37">
        <f t="shared" si="205"/>
        <v>3.7854498476915306</v>
      </c>
      <c r="V621" s="37">
        <f t="shared" si="205"/>
        <v>3.3276043076960797</v>
      </c>
      <c r="W621" s="37">
        <f t="shared" si="205"/>
        <v>4.1659212457265733</v>
      </c>
      <c r="X621" s="37">
        <f t="shared" si="205"/>
        <v>4.1286338878590936</v>
      </c>
      <c r="Y621" s="37">
        <f t="shared" si="205"/>
        <v>4.1111428360085869</v>
      </c>
      <c r="Z621" s="37">
        <f t="shared" si="205"/>
        <v>4.4216082852886478</v>
      </c>
      <c r="AA621" s="37">
        <f t="shared" si="205"/>
        <v>4.2129163351304504</v>
      </c>
      <c r="AB621" s="37">
        <f t="shared" si="205"/>
        <v>4.7820790649290998</v>
      </c>
      <c r="AC621" s="37">
        <f t="shared" si="205"/>
        <v>3.9420485815910724</v>
      </c>
      <c r="AD621" s="37">
        <f t="shared" si="205"/>
        <v>3.9884530117661297</v>
      </c>
      <c r="AE621" s="37">
        <f t="shared" si="205"/>
        <v>4.0387327276498732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0.29882239676144362</v>
      </c>
      <c r="D624" s="28">
        <f t="shared" ref="D624:AE624" si="208">+D625+D626+D627+D628+D629+D630+D631+D632</f>
        <v>0.26939719700680959</v>
      </c>
      <c r="E624" s="28">
        <f t="shared" si="208"/>
        <v>0.85852624668961353</v>
      </c>
      <c r="F624" s="28">
        <f t="shared" si="208"/>
        <v>0.35757543209633408</v>
      </c>
      <c r="G624" s="28">
        <f t="shared" si="208"/>
        <v>0.43663645175814453</v>
      </c>
      <c r="H624" s="28">
        <f t="shared" si="208"/>
        <v>0.41065713495749512</v>
      </c>
      <c r="I624" s="28">
        <f t="shared" si="208"/>
        <v>0.42408941374093373</v>
      </c>
      <c r="J624" s="28">
        <f t="shared" si="208"/>
        <v>0.42409204943789131</v>
      </c>
      <c r="K624" s="28">
        <f t="shared" si="208"/>
        <v>0.44293630977371234</v>
      </c>
      <c r="L624" s="28">
        <f t="shared" si="208"/>
        <v>0.47562342008117525</v>
      </c>
      <c r="M624" s="28">
        <f t="shared" si="208"/>
        <v>0.51287732231440397</v>
      </c>
      <c r="N624" s="28">
        <f t="shared" si="208"/>
        <v>0.50988754578872952</v>
      </c>
      <c r="O624" s="28">
        <f t="shared" si="208"/>
        <v>0.49107223049867049</v>
      </c>
      <c r="P624" s="28">
        <f t="shared" si="208"/>
        <v>0.51128312166247214</v>
      </c>
      <c r="Q624" s="28">
        <f t="shared" si="208"/>
        <v>0.55149367207440114</v>
      </c>
      <c r="R624" s="28">
        <f t="shared" si="208"/>
        <v>0.5302129145613137</v>
      </c>
      <c r="S624" s="28">
        <f t="shared" si="208"/>
        <v>0.5855172768979805</v>
      </c>
      <c r="T624" s="28">
        <f t="shared" si="208"/>
        <v>0.62430420493311622</v>
      </c>
      <c r="U624" s="28">
        <f t="shared" si="208"/>
        <v>0.66373968021946439</v>
      </c>
      <c r="V624" s="28">
        <f t="shared" si="208"/>
        <v>0.65196081874282241</v>
      </c>
      <c r="W624" s="28">
        <f t="shared" si="208"/>
        <v>0.62357334125807273</v>
      </c>
      <c r="X624" s="28">
        <f t="shared" si="208"/>
        <v>0.61468958218769665</v>
      </c>
      <c r="Y624" s="28">
        <f t="shared" si="208"/>
        <v>0.71804054466777645</v>
      </c>
      <c r="Z624" s="28">
        <f t="shared" si="208"/>
        <v>0.52651134709817204</v>
      </c>
      <c r="AA624" s="28">
        <f t="shared" si="208"/>
        <v>0.4819283903788702</v>
      </c>
      <c r="AB624" s="28">
        <f t="shared" si="208"/>
        <v>0.46371875000000001</v>
      </c>
      <c r="AC624" s="28">
        <f t="shared" si="208"/>
        <v>1.9603862141401542</v>
      </c>
      <c r="AD624" s="28">
        <f t="shared" si="208"/>
        <v>1.0108598186340942</v>
      </c>
      <c r="AE624" s="28">
        <f t="shared" si="208"/>
        <v>1.5805113483678772</v>
      </c>
    </row>
    <row r="625" spans="1:31" x14ac:dyDescent="0.2">
      <c r="A625" s="9" t="s">
        <v>549</v>
      </c>
      <c r="B625" s="4" t="s">
        <v>550</v>
      </c>
      <c r="C625" s="37">
        <f>+C556</f>
        <v>0.29882239676144362</v>
      </c>
      <c r="D625" s="37">
        <f t="shared" ref="D625:AE625" si="209">+D556</f>
        <v>0.26939719700680959</v>
      </c>
      <c r="E625" s="37">
        <f t="shared" si="209"/>
        <v>0.85852624668961353</v>
      </c>
      <c r="F625" s="37">
        <f t="shared" si="209"/>
        <v>0.35757543209633408</v>
      </c>
      <c r="G625" s="37">
        <f t="shared" si="209"/>
        <v>0.43663645175814453</v>
      </c>
      <c r="H625" s="37">
        <f t="shared" si="209"/>
        <v>0.41065713495749512</v>
      </c>
      <c r="I625" s="37">
        <f t="shared" si="209"/>
        <v>0.42408941374093373</v>
      </c>
      <c r="J625" s="37">
        <f t="shared" si="209"/>
        <v>0.42409204943789131</v>
      </c>
      <c r="K625" s="37">
        <f t="shared" si="209"/>
        <v>0.44293630977371234</v>
      </c>
      <c r="L625" s="37">
        <f t="shared" si="209"/>
        <v>0.47562342008117525</v>
      </c>
      <c r="M625" s="37">
        <f t="shared" si="209"/>
        <v>0.51287732231440397</v>
      </c>
      <c r="N625" s="37">
        <f t="shared" si="209"/>
        <v>0.50988754578872952</v>
      </c>
      <c r="O625" s="37">
        <f t="shared" si="209"/>
        <v>0.49107223049867049</v>
      </c>
      <c r="P625" s="37">
        <f t="shared" si="209"/>
        <v>0.51128312166247214</v>
      </c>
      <c r="Q625" s="37">
        <f t="shared" si="209"/>
        <v>0.55149367207440114</v>
      </c>
      <c r="R625" s="37">
        <f t="shared" si="209"/>
        <v>0.5302129145613137</v>
      </c>
      <c r="S625" s="37">
        <f t="shared" si="209"/>
        <v>0.5855172768979805</v>
      </c>
      <c r="T625" s="37">
        <f t="shared" si="209"/>
        <v>0.62430420493311622</v>
      </c>
      <c r="U625" s="37">
        <f t="shared" si="209"/>
        <v>0.66373968021946439</v>
      </c>
      <c r="V625" s="37">
        <f t="shared" si="209"/>
        <v>0.65196081874282241</v>
      </c>
      <c r="W625" s="37">
        <f t="shared" si="209"/>
        <v>0.62357334125807273</v>
      </c>
      <c r="X625" s="37">
        <f t="shared" si="209"/>
        <v>0.61468958218769665</v>
      </c>
      <c r="Y625" s="37">
        <f t="shared" si="209"/>
        <v>0.71804054466777645</v>
      </c>
      <c r="Z625" s="37">
        <f t="shared" si="209"/>
        <v>0.52651134709817204</v>
      </c>
      <c r="AA625" s="37">
        <f t="shared" si="209"/>
        <v>0.4819283903788702</v>
      </c>
      <c r="AB625" s="37">
        <f t="shared" si="209"/>
        <v>0.46371875000000001</v>
      </c>
      <c r="AC625" s="37">
        <f t="shared" si="209"/>
        <v>1.9603862141401542</v>
      </c>
      <c r="AD625" s="37">
        <f t="shared" si="209"/>
        <v>1.0108598186340942</v>
      </c>
      <c r="AE625" s="37">
        <f t="shared" si="209"/>
        <v>1.5805113483678772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210">+D559</f>
        <v>0</v>
      </c>
      <c r="E626" s="37">
        <f t="shared" si="210"/>
        <v>0</v>
      </c>
      <c r="F626" s="37">
        <f t="shared" si="210"/>
        <v>0</v>
      </c>
      <c r="G626" s="37">
        <f t="shared" si="210"/>
        <v>0</v>
      </c>
      <c r="H626" s="37">
        <f t="shared" si="210"/>
        <v>0</v>
      </c>
      <c r="I626" s="37">
        <f t="shared" si="210"/>
        <v>0</v>
      </c>
      <c r="J626" s="37">
        <f t="shared" si="210"/>
        <v>0</v>
      </c>
      <c r="K626" s="37">
        <f t="shared" si="210"/>
        <v>0</v>
      </c>
      <c r="L626" s="37">
        <f t="shared" si="210"/>
        <v>0</v>
      </c>
      <c r="M626" s="37">
        <f t="shared" si="210"/>
        <v>0</v>
      </c>
      <c r="N626" s="37">
        <f t="shared" si="210"/>
        <v>0</v>
      </c>
      <c r="O626" s="37">
        <f t="shared" si="210"/>
        <v>0</v>
      </c>
      <c r="P626" s="37">
        <f t="shared" si="210"/>
        <v>0</v>
      </c>
      <c r="Q626" s="37">
        <f t="shared" si="210"/>
        <v>0</v>
      </c>
      <c r="R626" s="37">
        <f t="shared" si="210"/>
        <v>0</v>
      </c>
      <c r="S626" s="37">
        <f t="shared" si="210"/>
        <v>0</v>
      </c>
      <c r="T626" s="37">
        <f t="shared" si="210"/>
        <v>0</v>
      </c>
      <c r="U626" s="37">
        <f t="shared" si="210"/>
        <v>0</v>
      </c>
      <c r="V626" s="37">
        <f t="shared" si="210"/>
        <v>0</v>
      </c>
      <c r="W626" s="37">
        <f t="shared" si="210"/>
        <v>0</v>
      </c>
      <c r="X626" s="37">
        <f t="shared" si="210"/>
        <v>0</v>
      </c>
      <c r="Y626" s="37">
        <f t="shared" si="210"/>
        <v>0</v>
      </c>
      <c r="Z626" s="37">
        <f t="shared" si="210"/>
        <v>0</v>
      </c>
      <c r="AA626" s="37">
        <f t="shared" si="210"/>
        <v>0</v>
      </c>
      <c r="AB626" s="37">
        <f t="shared" si="210"/>
        <v>0</v>
      </c>
      <c r="AC626" s="37">
        <f t="shared" si="210"/>
        <v>0</v>
      </c>
      <c r="AD626" s="37">
        <f t="shared" si="210"/>
        <v>0</v>
      </c>
      <c r="AE626" s="37">
        <f t="shared" si="210"/>
        <v>0</v>
      </c>
    </row>
    <row r="627" spans="1:31" x14ac:dyDescent="0.2">
      <c r="A627" s="9" t="s">
        <v>678</v>
      </c>
      <c r="B627" s="4" t="s">
        <v>645</v>
      </c>
      <c r="C627" s="37">
        <f>+C562</f>
        <v>0</v>
      </c>
      <c r="D627" s="37">
        <f t="shared" ref="D627:AE627" si="211">+D562</f>
        <v>0</v>
      </c>
      <c r="E627" s="37">
        <f t="shared" si="211"/>
        <v>0</v>
      </c>
      <c r="F627" s="37">
        <f t="shared" si="211"/>
        <v>0</v>
      </c>
      <c r="G627" s="37">
        <f t="shared" si="211"/>
        <v>0</v>
      </c>
      <c r="H627" s="37">
        <f t="shared" si="211"/>
        <v>0</v>
      </c>
      <c r="I627" s="37">
        <f t="shared" si="211"/>
        <v>0</v>
      </c>
      <c r="J627" s="37">
        <f t="shared" si="211"/>
        <v>0</v>
      </c>
      <c r="K627" s="37">
        <f t="shared" si="211"/>
        <v>0</v>
      </c>
      <c r="L627" s="37">
        <f t="shared" si="211"/>
        <v>0</v>
      </c>
      <c r="M627" s="37">
        <f t="shared" si="211"/>
        <v>0</v>
      </c>
      <c r="N627" s="37">
        <f t="shared" si="211"/>
        <v>0</v>
      </c>
      <c r="O627" s="37">
        <f t="shared" si="211"/>
        <v>0</v>
      </c>
      <c r="P627" s="37">
        <f t="shared" si="211"/>
        <v>0</v>
      </c>
      <c r="Q627" s="37">
        <f t="shared" si="211"/>
        <v>0</v>
      </c>
      <c r="R627" s="37">
        <f t="shared" si="211"/>
        <v>0</v>
      </c>
      <c r="S627" s="37">
        <f t="shared" si="211"/>
        <v>0</v>
      </c>
      <c r="T627" s="37">
        <f t="shared" si="211"/>
        <v>0</v>
      </c>
      <c r="U627" s="37">
        <f t="shared" si="211"/>
        <v>0</v>
      </c>
      <c r="V627" s="37">
        <f t="shared" si="211"/>
        <v>0</v>
      </c>
      <c r="W627" s="37">
        <f t="shared" si="211"/>
        <v>0</v>
      </c>
      <c r="X627" s="37">
        <f t="shared" si="211"/>
        <v>0</v>
      </c>
      <c r="Y627" s="37">
        <f t="shared" si="211"/>
        <v>0</v>
      </c>
      <c r="Z627" s="37">
        <f t="shared" si="211"/>
        <v>0</v>
      </c>
      <c r="AA627" s="37">
        <f t="shared" si="211"/>
        <v>0</v>
      </c>
      <c r="AB627" s="37">
        <f t="shared" si="211"/>
        <v>0</v>
      </c>
      <c r="AC627" s="37">
        <f t="shared" si="211"/>
        <v>0</v>
      </c>
      <c r="AD627" s="37">
        <f t="shared" si="211"/>
        <v>0</v>
      </c>
      <c r="AE627" s="37">
        <f t="shared" si="211"/>
        <v>0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212">+D565</f>
        <v>0</v>
      </c>
      <c r="E628" s="37">
        <f t="shared" si="212"/>
        <v>0</v>
      </c>
      <c r="F628" s="37">
        <f t="shared" si="212"/>
        <v>0</v>
      </c>
      <c r="G628" s="37">
        <f t="shared" si="212"/>
        <v>0</v>
      </c>
      <c r="H628" s="37">
        <f t="shared" si="212"/>
        <v>0</v>
      </c>
      <c r="I628" s="37">
        <f t="shared" si="212"/>
        <v>0</v>
      </c>
      <c r="J628" s="37">
        <f t="shared" si="212"/>
        <v>0</v>
      </c>
      <c r="K628" s="37">
        <f t="shared" si="212"/>
        <v>0</v>
      </c>
      <c r="L628" s="37">
        <f t="shared" si="212"/>
        <v>0</v>
      </c>
      <c r="M628" s="37">
        <f t="shared" si="212"/>
        <v>0</v>
      </c>
      <c r="N628" s="37">
        <f t="shared" si="212"/>
        <v>0</v>
      </c>
      <c r="O628" s="37">
        <f t="shared" si="212"/>
        <v>0</v>
      </c>
      <c r="P628" s="37">
        <f t="shared" si="212"/>
        <v>0</v>
      </c>
      <c r="Q628" s="37">
        <f t="shared" si="212"/>
        <v>0</v>
      </c>
      <c r="R628" s="37">
        <f t="shared" si="212"/>
        <v>0</v>
      </c>
      <c r="S628" s="37">
        <f t="shared" si="212"/>
        <v>0</v>
      </c>
      <c r="T628" s="37">
        <f t="shared" si="212"/>
        <v>0</v>
      </c>
      <c r="U628" s="37">
        <f t="shared" si="212"/>
        <v>0</v>
      </c>
      <c r="V628" s="37">
        <f t="shared" si="212"/>
        <v>0</v>
      </c>
      <c r="W628" s="37">
        <f t="shared" si="212"/>
        <v>0</v>
      </c>
      <c r="X628" s="37">
        <f t="shared" si="212"/>
        <v>0</v>
      </c>
      <c r="Y628" s="37">
        <f t="shared" si="212"/>
        <v>0</v>
      </c>
      <c r="Z628" s="37">
        <f t="shared" si="212"/>
        <v>0</v>
      </c>
      <c r="AA628" s="37">
        <f t="shared" si="212"/>
        <v>0</v>
      </c>
      <c r="AB628" s="37">
        <f t="shared" si="212"/>
        <v>0</v>
      </c>
      <c r="AC628" s="37">
        <f t="shared" si="212"/>
        <v>0</v>
      </c>
      <c r="AD628" s="37">
        <f t="shared" si="212"/>
        <v>0</v>
      </c>
      <c r="AE628" s="37">
        <f t="shared" si="212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213">+D568</f>
        <v>0</v>
      </c>
      <c r="E629" s="37">
        <f t="shared" si="213"/>
        <v>0</v>
      </c>
      <c r="F629" s="37">
        <f t="shared" si="213"/>
        <v>0</v>
      </c>
      <c r="G629" s="37">
        <f t="shared" si="213"/>
        <v>0</v>
      </c>
      <c r="H629" s="37">
        <f t="shared" si="213"/>
        <v>0</v>
      </c>
      <c r="I629" s="37">
        <f t="shared" si="213"/>
        <v>0</v>
      </c>
      <c r="J629" s="37">
        <f t="shared" si="213"/>
        <v>0</v>
      </c>
      <c r="K629" s="37">
        <f t="shared" si="213"/>
        <v>0</v>
      </c>
      <c r="L629" s="37">
        <f t="shared" si="213"/>
        <v>0</v>
      </c>
      <c r="M629" s="37">
        <f t="shared" si="213"/>
        <v>0</v>
      </c>
      <c r="N629" s="37">
        <f t="shared" si="213"/>
        <v>0</v>
      </c>
      <c r="O629" s="37">
        <f t="shared" si="213"/>
        <v>0</v>
      </c>
      <c r="P629" s="37">
        <f t="shared" si="213"/>
        <v>0</v>
      </c>
      <c r="Q629" s="37">
        <f t="shared" si="213"/>
        <v>0</v>
      </c>
      <c r="R629" s="37">
        <f t="shared" si="213"/>
        <v>0</v>
      </c>
      <c r="S629" s="37">
        <f t="shared" si="213"/>
        <v>0</v>
      </c>
      <c r="T629" s="37">
        <f t="shared" si="213"/>
        <v>0</v>
      </c>
      <c r="U629" s="37">
        <f t="shared" si="213"/>
        <v>0</v>
      </c>
      <c r="V629" s="37">
        <f t="shared" si="213"/>
        <v>0</v>
      </c>
      <c r="W629" s="37">
        <f t="shared" si="213"/>
        <v>0</v>
      </c>
      <c r="X629" s="37">
        <f t="shared" si="213"/>
        <v>0</v>
      </c>
      <c r="Y629" s="37">
        <f t="shared" si="213"/>
        <v>0</v>
      </c>
      <c r="Z629" s="37">
        <f t="shared" si="213"/>
        <v>0</v>
      </c>
      <c r="AA629" s="37">
        <f t="shared" si="213"/>
        <v>0</v>
      </c>
      <c r="AB629" s="37">
        <f t="shared" si="213"/>
        <v>0</v>
      </c>
      <c r="AC629" s="37">
        <f t="shared" si="213"/>
        <v>0</v>
      </c>
      <c r="AD629" s="37">
        <f t="shared" si="213"/>
        <v>0</v>
      </c>
      <c r="AE629" s="37">
        <f t="shared" si="213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214">+D571</f>
        <v>0</v>
      </c>
      <c r="E630" s="37">
        <f t="shared" si="214"/>
        <v>0</v>
      </c>
      <c r="F630" s="37">
        <f t="shared" si="214"/>
        <v>0</v>
      </c>
      <c r="G630" s="37">
        <f t="shared" si="214"/>
        <v>0</v>
      </c>
      <c r="H630" s="37">
        <f t="shared" si="214"/>
        <v>0</v>
      </c>
      <c r="I630" s="37">
        <f t="shared" si="214"/>
        <v>0</v>
      </c>
      <c r="J630" s="37">
        <f t="shared" si="214"/>
        <v>0</v>
      </c>
      <c r="K630" s="37">
        <f t="shared" si="214"/>
        <v>0</v>
      </c>
      <c r="L630" s="37">
        <f t="shared" si="214"/>
        <v>0</v>
      </c>
      <c r="M630" s="37">
        <f t="shared" si="214"/>
        <v>0</v>
      </c>
      <c r="N630" s="37">
        <f t="shared" si="214"/>
        <v>0</v>
      </c>
      <c r="O630" s="37">
        <f t="shared" si="214"/>
        <v>0</v>
      </c>
      <c r="P630" s="37">
        <f t="shared" si="214"/>
        <v>0</v>
      </c>
      <c r="Q630" s="37">
        <f t="shared" si="214"/>
        <v>0</v>
      </c>
      <c r="R630" s="37">
        <f t="shared" si="214"/>
        <v>0</v>
      </c>
      <c r="S630" s="37">
        <f t="shared" si="214"/>
        <v>0</v>
      </c>
      <c r="T630" s="37">
        <f t="shared" si="214"/>
        <v>0</v>
      </c>
      <c r="U630" s="37">
        <f t="shared" si="214"/>
        <v>0</v>
      </c>
      <c r="V630" s="37">
        <f t="shared" si="214"/>
        <v>0</v>
      </c>
      <c r="W630" s="37">
        <f t="shared" si="214"/>
        <v>0</v>
      </c>
      <c r="X630" s="37">
        <f t="shared" si="214"/>
        <v>0</v>
      </c>
      <c r="Y630" s="37">
        <f t="shared" si="214"/>
        <v>0</v>
      </c>
      <c r="Z630" s="37">
        <f t="shared" si="214"/>
        <v>0</v>
      </c>
      <c r="AA630" s="37">
        <f t="shared" si="214"/>
        <v>0</v>
      </c>
      <c r="AB630" s="37">
        <f t="shared" si="214"/>
        <v>0</v>
      </c>
      <c r="AC630" s="37">
        <f t="shared" si="214"/>
        <v>0</v>
      </c>
      <c r="AD630" s="37">
        <f t="shared" si="214"/>
        <v>0</v>
      </c>
      <c r="AE630" s="37">
        <f t="shared" si="214"/>
        <v>0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0.12813777792284883</v>
      </c>
      <c r="D633" s="28">
        <f t="shared" ref="D633:AE633" si="216">+D634+D635+D636+D637+D638</f>
        <v>0.13259428211706015</v>
      </c>
      <c r="E633" s="28">
        <f t="shared" si="216"/>
        <v>0.13601543134983954</v>
      </c>
      <c r="F633" s="28">
        <f t="shared" si="216"/>
        <v>0.14007893769103427</v>
      </c>
      <c r="G633" s="28">
        <f t="shared" si="216"/>
        <v>0.14333335195926414</v>
      </c>
      <c r="H633" s="28">
        <f t="shared" si="216"/>
        <v>0.14884957064175575</v>
      </c>
      <c r="I633" s="28">
        <f t="shared" si="216"/>
        <v>0.15364956876728472</v>
      </c>
      <c r="J633" s="28">
        <f t="shared" si="216"/>
        <v>0.15889278922828484</v>
      </c>
      <c r="K633" s="28">
        <f t="shared" si="216"/>
        <v>0.16226758899961438</v>
      </c>
      <c r="L633" s="28">
        <f t="shared" si="216"/>
        <v>0.1625184246343869</v>
      </c>
      <c r="M633" s="28">
        <f t="shared" si="216"/>
        <v>0.16651127464698215</v>
      </c>
      <c r="N633" s="28">
        <f t="shared" si="216"/>
        <v>0.16990965852509265</v>
      </c>
      <c r="O633" s="28">
        <f t="shared" si="216"/>
        <v>0.1822978552146555</v>
      </c>
      <c r="P633" s="28">
        <f t="shared" si="216"/>
        <v>0.18086544680128305</v>
      </c>
      <c r="Q633" s="28">
        <f t="shared" si="216"/>
        <v>0.16957507731216959</v>
      </c>
      <c r="R633" s="28">
        <f t="shared" si="216"/>
        <v>0.16298801021957157</v>
      </c>
      <c r="S633" s="28">
        <f t="shared" si="216"/>
        <v>0.16804226167699093</v>
      </c>
      <c r="T633" s="28">
        <f t="shared" si="216"/>
        <v>0.1729907085717291</v>
      </c>
      <c r="U633" s="28">
        <f t="shared" si="216"/>
        <v>0.18123743978285975</v>
      </c>
      <c r="V633" s="28">
        <f t="shared" si="216"/>
        <v>0.17497405253799012</v>
      </c>
      <c r="W633" s="28">
        <f t="shared" si="216"/>
        <v>0.17499582598123137</v>
      </c>
      <c r="X633" s="28">
        <f t="shared" si="216"/>
        <v>0.16964771115171082</v>
      </c>
      <c r="Y633" s="28">
        <f t="shared" si="216"/>
        <v>0.19526845091603023</v>
      </c>
      <c r="Z633" s="28">
        <f t="shared" si="216"/>
        <v>0.21969551875992616</v>
      </c>
      <c r="AA633" s="28">
        <f t="shared" si="216"/>
        <v>0.27559418153476589</v>
      </c>
      <c r="AB633" s="28">
        <f t="shared" si="216"/>
        <v>0.25753823104827228</v>
      </c>
      <c r="AC633" s="28">
        <f t="shared" si="216"/>
        <v>0.3147356032850544</v>
      </c>
      <c r="AD633" s="28">
        <f t="shared" si="216"/>
        <v>0.2794096697293052</v>
      </c>
      <c r="AE633" s="28">
        <f t="shared" si="216"/>
        <v>0.28944018082075762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0.12813777792284883</v>
      </c>
      <c r="D636" s="37">
        <f t="shared" ref="D636:AE636" si="218">+D579</f>
        <v>0.13259428211706015</v>
      </c>
      <c r="E636" s="37">
        <f t="shared" si="218"/>
        <v>0.13601543134983954</v>
      </c>
      <c r="F636" s="37">
        <f t="shared" si="218"/>
        <v>0.14007893769103427</v>
      </c>
      <c r="G636" s="37">
        <f t="shared" si="218"/>
        <v>0.14333335195926414</v>
      </c>
      <c r="H636" s="37">
        <f t="shared" si="218"/>
        <v>0.14884957064175575</v>
      </c>
      <c r="I636" s="37">
        <f t="shared" si="218"/>
        <v>0.15364956876728472</v>
      </c>
      <c r="J636" s="37">
        <f t="shared" si="218"/>
        <v>0.15889278922828484</v>
      </c>
      <c r="K636" s="37">
        <f t="shared" si="218"/>
        <v>0.16226758899961438</v>
      </c>
      <c r="L636" s="37">
        <f t="shared" si="218"/>
        <v>0.1625184246343869</v>
      </c>
      <c r="M636" s="37">
        <f t="shared" si="218"/>
        <v>0.16651127464698215</v>
      </c>
      <c r="N636" s="37">
        <f t="shared" si="218"/>
        <v>0.16990965852509265</v>
      </c>
      <c r="O636" s="37">
        <f t="shared" si="218"/>
        <v>0.1822978552146555</v>
      </c>
      <c r="P636" s="37">
        <f t="shared" si="218"/>
        <v>0.18086544680128305</v>
      </c>
      <c r="Q636" s="37">
        <f t="shared" si="218"/>
        <v>0.16957507731216959</v>
      </c>
      <c r="R636" s="37">
        <f t="shared" si="218"/>
        <v>0.16298801021957157</v>
      </c>
      <c r="S636" s="37">
        <f t="shared" si="218"/>
        <v>0.16804226167699093</v>
      </c>
      <c r="T636" s="37">
        <f t="shared" si="218"/>
        <v>0.1729907085717291</v>
      </c>
      <c r="U636" s="37">
        <f t="shared" si="218"/>
        <v>0.18123743978285975</v>
      </c>
      <c r="V636" s="37">
        <f t="shared" si="218"/>
        <v>0.17497405253799012</v>
      </c>
      <c r="W636" s="37">
        <f t="shared" si="218"/>
        <v>0.17499582598123137</v>
      </c>
      <c r="X636" s="37">
        <f t="shared" si="218"/>
        <v>0.16964771115171082</v>
      </c>
      <c r="Y636" s="37">
        <f t="shared" si="218"/>
        <v>0.19526845091603023</v>
      </c>
      <c r="Z636" s="37">
        <f t="shared" si="218"/>
        <v>0.21969551875992616</v>
      </c>
      <c r="AA636" s="37">
        <f t="shared" si="218"/>
        <v>0.27559418153476589</v>
      </c>
      <c r="AB636" s="37">
        <f t="shared" si="218"/>
        <v>0.25753823104827228</v>
      </c>
      <c r="AC636" s="37">
        <f t="shared" si="218"/>
        <v>0.3147356032850544</v>
      </c>
      <c r="AD636" s="37">
        <f t="shared" si="218"/>
        <v>0.2794096697293052</v>
      </c>
      <c r="AE636" s="37">
        <f t="shared" si="218"/>
        <v>0.28944018082075762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2329.515713953424</v>
      </c>
      <c r="D656" s="28">
        <f t="shared" ref="D656:AE656" si="223">+D657+D658+D659+D660+D661</f>
        <v>1484.9636328529862</v>
      </c>
      <c r="E656" s="28">
        <f t="shared" si="223"/>
        <v>1132.3127962785495</v>
      </c>
      <c r="F656" s="28">
        <f t="shared" si="223"/>
        <v>1304.7883551848652</v>
      </c>
      <c r="G656" s="28">
        <f t="shared" si="223"/>
        <v>1926.3505753836155</v>
      </c>
      <c r="H656" s="28">
        <f t="shared" si="223"/>
        <v>2249.6268589863748</v>
      </c>
      <c r="I656" s="28">
        <f t="shared" si="223"/>
        <v>3064.9235686366351</v>
      </c>
      <c r="J656" s="28">
        <f t="shared" si="223"/>
        <v>3046.9555274191562</v>
      </c>
      <c r="K656" s="28">
        <f t="shared" si="223"/>
        <v>3501.5867265171601</v>
      </c>
      <c r="L656" s="28">
        <f t="shared" si="223"/>
        <v>3503.7790742406978</v>
      </c>
      <c r="M656" s="28">
        <f t="shared" si="223"/>
        <v>2786.0415866309381</v>
      </c>
      <c r="N656" s="28">
        <f t="shared" si="223"/>
        <v>2765.897957471218</v>
      </c>
      <c r="O656" s="28">
        <f t="shared" si="223"/>
        <v>3097.7204368389112</v>
      </c>
      <c r="P656" s="28">
        <f t="shared" si="223"/>
        <v>3263.6561576394442</v>
      </c>
      <c r="Q656" s="28">
        <f t="shared" si="223"/>
        <v>3231.5855089449128</v>
      </c>
      <c r="R656" s="28">
        <f t="shared" si="223"/>
        <v>3049.9739001647722</v>
      </c>
      <c r="S656" s="28">
        <f t="shared" si="223"/>
        <v>3524.3475392835348</v>
      </c>
      <c r="T656" s="28">
        <f t="shared" si="223"/>
        <v>3789.6687843236377</v>
      </c>
      <c r="U656" s="28">
        <f t="shared" si="223"/>
        <v>3761.0303389547989</v>
      </c>
      <c r="V656" s="28">
        <f t="shared" si="223"/>
        <v>4215.8997465728817</v>
      </c>
      <c r="W656" s="28">
        <f t="shared" si="223"/>
        <v>5478.4982550643163</v>
      </c>
      <c r="X656" s="28">
        <f t="shared" si="223"/>
        <v>6100.067415435723</v>
      </c>
      <c r="Y656" s="28">
        <f t="shared" si="223"/>
        <v>5654.4206971253134</v>
      </c>
      <c r="Z656" s="28">
        <f t="shared" si="223"/>
        <v>5703.9540877974732</v>
      </c>
      <c r="AA656" s="28">
        <f t="shared" si="223"/>
        <v>6067.1089649453415</v>
      </c>
      <c r="AB656" s="28">
        <f t="shared" si="223"/>
        <v>7780.8290341741085</v>
      </c>
      <c r="AC656" s="28">
        <f t="shared" si="223"/>
        <v>6224.0547700142833</v>
      </c>
      <c r="AD656" s="28">
        <f t="shared" si="223"/>
        <v>6100.396985507814</v>
      </c>
      <c r="AE656" s="28">
        <f t="shared" si="223"/>
        <v>7041.3095475632617</v>
      </c>
    </row>
    <row r="657" spans="1:31" x14ac:dyDescent="0.2">
      <c r="A657" s="6" t="s">
        <v>19</v>
      </c>
      <c r="B657" s="7" t="s">
        <v>20</v>
      </c>
      <c r="C657" s="28">
        <f>+C600</f>
        <v>2326.1282163215847</v>
      </c>
      <c r="D657" s="28">
        <f t="shared" ref="D657:AE657" si="224">+D600</f>
        <v>1481.3563037899412</v>
      </c>
      <c r="E657" s="28">
        <f t="shared" si="224"/>
        <v>1107.2683961788653</v>
      </c>
      <c r="F657" s="28">
        <f t="shared" si="224"/>
        <v>1275.1531300178112</v>
      </c>
      <c r="G657" s="28">
        <f t="shared" si="224"/>
        <v>1891.6323618377553</v>
      </c>
      <c r="H657" s="28">
        <f t="shared" si="224"/>
        <v>2209.5776187923475</v>
      </c>
      <c r="I657" s="28">
        <f t="shared" si="224"/>
        <v>3018.9332071218105</v>
      </c>
      <c r="J657" s="28">
        <f t="shared" si="224"/>
        <v>2996.8499340416301</v>
      </c>
      <c r="K657" s="28">
        <f t="shared" si="224"/>
        <v>3446.0675208042144</v>
      </c>
      <c r="L657" s="28">
        <f t="shared" si="224"/>
        <v>3442.8610006151916</v>
      </c>
      <c r="M657" s="28">
        <f t="shared" si="224"/>
        <v>2719.5116872503986</v>
      </c>
      <c r="N657" s="28">
        <f t="shared" si="224"/>
        <v>2694.5919022180756</v>
      </c>
      <c r="O657" s="28">
        <f t="shared" si="224"/>
        <v>3024.1177585493911</v>
      </c>
      <c r="P657" s="28">
        <f t="shared" si="224"/>
        <v>3179.8610976420887</v>
      </c>
      <c r="Q657" s="28">
        <f t="shared" si="224"/>
        <v>3142.6185341545456</v>
      </c>
      <c r="R657" s="28">
        <f t="shared" si="224"/>
        <v>2963.7544981872124</v>
      </c>
      <c r="S657" s="28">
        <f t="shared" si="224"/>
        <v>3417.0808047743017</v>
      </c>
      <c r="T657" s="28">
        <f t="shared" si="224"/>
        <v>3684.6143233175276</v>
      </c>
      <c r="U657" s="28">
        <f t="shared" si="224"/>
        <v>3659.4541189847087</v>
      </c>
      <c r="V657" s="28">
        <f t="shared" si="224"/>
        <v>4129.01044237929</v>
      </c>
      <c r="W657" s="28">
        <f t="shared" si="224"/>
        <v>5355.039782818184</v>
      </c>
      <c r="X657" s="28">
        <f t="shared" si="224"/>
        <v>5976.8299110491907</v>
      </c>
      <c r="Y657" s="28">
        <f t="shared" si="224"/>
        <v>5535.5813898693277</v>
      </c>
      <c r="Z657" s="28">
        <f t="shared" si="224"/>
        <v>5570.3339545086737</v>
      </c>
      <c r="AA657" s="28">
        <f t="shared" si="224"/>
        <v>5736.473208349541</v>
      </c>
      <c r="AB657" s="28">
        <f t="shared" si="224"/>
        <v>7387.9745629789713</v>
      </c>
      <c r="AC657" s="28">
        <f t="shared" si="224"/>
        <v>5829.8014365797389</v>
      </c>
      <c r="AD657" s="28">
        <f t="shared" si="224"/>
        <v>5805.1369719696258</v>
      </c>
      <c r="AE657" s="28">
        <f t="shared" si="224"/>
        <v>6754.6102146775047</v>
      </c>
    </row>
    <row r="658" spans="1:31" x14ac:dyDescent="0.2">
      <c r="A658" s="12" t="s">
        <v>248</v>
      </c>
      <c r="B658" s="7" t="s">
        <v>249</v>
      </c>
      <c r="C658" s="28">
        <f>+C604</f>
        <v>1.0540705677966395</v>
      </c>
      <c r="D658" s="28">
        <f t="shared" ref="D658:AE658" si="225">+D604</f>
        <v>1.050429228338978</v>
      </c>
      <c r="E658" s="28">
        <f t="shared" si="225"/>
        <v>21.709972412619905</v>
      </c>
      <c r="F658" s="28">
        <f t="shared" si="225"/>
        <v>26.788749871991481</v>
      </c>
      <c r="G658" s="28">
        <f t="shared" si="225"/>
        <v>31.911752905773138</v>
      </c>
      <c r="H658" s="28">
        <f t="shared" si="225"/>
        <v>37.002980837060193</v>
      </c>
      <c r="I658" s="28">
        <f t="shared" si="225"/>
        <v>42.123983028189869</v>
      </c>
      <c r="J658" s="28">
        <f t="shared" si="225"/>
        <v>47.215936266158465</v>
      </c>
      <c r="K658" s="28">
        <f t="shared" si="225"/>
        <v>52.297910346724919</v>
      </c>
      <c r="L658" s="28">
        <f t="shared" si="225"/>
        <v>57.272980366090962</v>
      </c>
      <c r="M658" s="28">
        <f t="shared" si="225"/>
        <v>62.505703451020892</v>
      </c>
      <c r="N658" s="28">
        <f t="shared" si="225"/>
        <v>67.606995829073355</v>
      </c>
      <c r="O658" s="28">
        <f t="shared" si="225"/>
        <v>69.521565104975551</v>
      </c>
      <c r="P658" s="28">
        <f t="shared" si="225"/>
        <v>79.312883803704324</v>
      </c>
      <c r="Q658" s="28">
        <f t="shared" si="225"/>
        <v>84.365957740991831</v>
      </c>
      <c r="R658" s="28">
        <f t="shared" si="225"/>
        <v>82.265954450225166</v>
      </c>
      <c r="S658" s="28">
        <f t="shared" si="225"/>
        <v>103.06692489017806</v>
      </c>
      <c r="T658" s="28">
        <f t="shared" si="225"/>
        <v>100.84854796540783</v>
      </c>
      <c r="U658" s="28">
        <f t="shared" si="225"/>
        <v>96.945793002396968</v>
      </c>
      <c r="V658" s="28">
        <f t="shared" si="225"/>
        <v>82.73476501461468</v>
      </c>
      <c r="W658" s="28">
        <f t="shared" si="225"/>
        <v>118.49398183316715</v>
      </c>
      <c r="X658" s="28">
        <f t="shared" si="225"/>
        <v>118.32453320533379</v>
      </c>
      <c r="Y658" s="28">
        <f t="shared" si="225"/>
        <v>113.81485542439343</v>
      </c>
      <c r="Z658" s="28">
        <f t="shared" si="225"/>
        <v>128.45231813765253</v>
      </c>
      <c r="AA658" s="28">
        <f t="shared" si="225"/>
        <v>325.66531768875672</v>
      </c>
      <c r="AB658" s="28">
        <f t="shared" si="225"/>
        <v>387.35113514915997</v>
      </c>
      <c r="AC658" s="28">
        <f t="shared" si="225"/>
        <v>388.03616303552792</v>
      </c>
      <c r="AD658" s="28">
        <f t="shared" si="225"/>
        <v>289.98129103805849</v>
      </c>
      <c r="AE658" s="28">
        <f t="shared" si="225"/>
        <v>280.7906486289184</v>
      </c>
    </row>
    <row r="659" spans="1:31" x14ac:dyDescent="0.2">
      <c r="A659" s="12" t="s">
        <v>390</v>
      </c>
      <c r="B659" s="7" t="s">
        <v>391</v>
      </c>
      <c r="C659" s="28">
        <f>+C613</f>
        <v>1.9064668893582357</v>
      </c>
      <c r="D659" s="28">
        <f t="shared" ref="D659:AE659" si="226">+D613</f>
        <v>2.1549083555822781</v>
      </c>
      <c r="E659" s="28">
        <f t="shared" si="226"/>
        <v>2.339886009025216</v>
      </c>
      <c r="F659" s="28">
        <f t="shared" si="226"/>
        <v>2.3488209252751053</v>
      </c>
      <c r="G659" s="28">
        <f t="shared" si="226"/>
        <v>2.2264908363697451</v>
      </c>
      <c r="H659" s="28">
        <f t="shared" si="226"/>
        <v>2.4867526513680525</v>
      </c>
      <c r="I659" s="28">
        <f t="shared" si="226"/>
        <v>3.2886395041263961</v>
      </c>
      <c r="J659" s="28">
        <f t="shared" si="226"/>
        <v>2.3066722727006557</v>
      </c>
      <c r="K659" s="28">
        <f t="shared" si="226"/>
        <v>2.6160914674468385</v>
      </c>
      <c r="L659" s="28">
        <f t="shared" si="226"/>
        <v>3.0069514146993015</v>
      </c>
      <c r="M659" s="28">
        <f t="shared" si="226"/>
        <v>3.3448073325572114</v>
      </c>
      <c r="N659" s="28">
        <f t="shared" si="226"/>
        <v>3.0192622197549062</v>
      </c>
      <c r="O659" s="28">
        <f t="shared" si="226"/>
        <v>3.4077430988314412</v>
      </c>
      <c r="P659" s="28">
        <f t="shared" si="226"/>
        <v>3.7900276251877916</v>
      </c>
      <c r="Q659" s="28">
        <f t="shared" si="226"/>
        <v>3.8799482999891266</v>
      </c>
      <c r="R659" s="28">
        <f t="shared" si="226"/>
        <v>3.2602466025536532</v>
      </c>
      <c r="S659" s="28">
        <f t="shared" si="226"/>
        <v>3.4462500804802985</v>
      </c>
      <c r="T659" s="28">
        <f t="shared" si="226"/>
        <v>3.4086181271974323</v>
      </c>
      <c r="U659" s="28">
        <f t="shared" si="226"/>
        <v>3.7854498476915306</v>
      </c>
      <c r="V659" s="28">
        <f t="shared" si="226"/>
        <v>3.3276043076960797</v>
      </c>
      <c r="W659" s="28">
        <f t="shared" si="226"/>
        <v>4.1659212457265733</v>
      </c>
      <c r="X659" s="28">
        <f t="shared" si="226"/>
        <v>4.1286338878590936</v>
      </c>
      <c r="Y659" s="28">
        <f t="shared" si="226"/>
        <v>4.1111428360085869</v>
      </c>
      <c r="Z659" s="28">
        <f t="shared" si="226"/>
        <v>4.4216082852886478</v>
      </c>
      <c r="AA659" s="28">
        <f t="shared" si="226"/>
        <v>4.2129163351304504</v>
      </c>
      <c r="AB659" s="28">
        <f t="shared" si="226"/>
        <v>4.7820790649290998</v>
      </c>
      <c r="AC659" s="28">
        <f t="shared" si="226"/>
        <v>3.9420485815910724</v>
      </c>
      <c r="AD659" s="28">
        <f t="shared" si="226"/>
        <v>3.9884530117661297</v>
      </c>
      <c r="AE659" s="28">
        <f t="shared" si="226"/>
        <v>4.0387327276498732</v>
      </c>
    </row>
    <row r="660" spans="1:31" x14ac:dyDescent="0.2">
      <c r="A660" s="12" t="s">
        <v>548</v>
      </c>
      <c r="B660" s="7" t="s">
        <v>804</v>
      </c>
      <c r="C660" s="28">
        <f>+C624</f>
        <v>0.29882239676144362</v>
      </c>
      <c r="D660" s="28">
        <f t="shared" ref="D660:AE660" si="227">+D624</f>
        <v>0.26939719700680959</v>
      </c>
      <c r="E660" s="28">
        <f t="shared" si="227"/>
        <v>0.85852624668961353</v>
      </c>
      <c r="F660" s="28">
        <f t="shared" si="227"/>
        <v>0.35757543209633408</v>
      </c>
      <c r="G660" s="28">
        <f t="shared" si="227"/>
        <v>0.43663645175814453</v>
      </c>
      <c r="H660" s="28">
        <f t="shared" si="227"/>
        <v>0.41065713495749512</v>
      </c>
      <c r="I660" s="28">
        <f t="shared" si="227"/>
        <v>0.42408941374093373</v>
      </c>
      <c r="J660" s="28">
        <f t="shared" si="227"/>
        <v>0.42409204943789131</v>
      </c>
      <c r="K660" s="28">
        <f t="shared" si="227"/>
        <v>0.44293630977371234</v>
      </c>
      <c r="L660" s="28">
        <f t="shared" si="227"/>
        <v>0.47562342008117525</v>
      </c>
      <c r="M660" s="28">
        <f t="shared" si="227"/>
        <v>0.51287732231440397</v>
      </c>
      <c r="N660" s="28">
        <f t="shared" si="227"/>
        <v>0.50988754578872952</v>
      </c>
      <c r="O660" s="28">
        <f t="shared" si="227"/>
        <v>0.49107223049867049</v>
      </c>
      <c r="P660" s="28">
        <f t="shared" si="227"/>
        <v>0.51128312166247214</v>
      </c>
      <c r="Q660" s="28">
        <f t="shared" si="227"/>
        <v>0.55149367207440114</v>
      </c>
      <c r="R660" s="28">
        <f t="shared" si="227"/>
        <v>0.5302129145613137</v>
      </c>
      <c r="S660" s="28">
        <f t="shared" si="227"/>
        <v>0.5855172768979805</v>
      </c>
      <c r="T660" s="28">
        <f t="shared" si="227"/>
        <v>0.62430420493311622</v>
      </c>
      <c r="U660" s="28">
        <f t="shared" si="227"/>
        <v>0.66373968021946439</v>
      </c>
      <c r="V660" s="28">
        <f t="shared" si="227"/>
        <v>0.65196081874282241</v>
      </c>
      <c r="W660" s="28">
        <f t="shared" si="227"/>
        <v>0.62357334125807273</v>
      </c>
      <c r="X660" s="28">
        <f t="shared" si="227"/>
        <v>0.61468958218769665</v>
      </c>
      <c r="Y660" s="28">
        <f t="shared" si="227"/>
        <v>0.71804054466777645</v>
      </c>
      <c r="Z660" s="28">
        <f t="shared" si="227"/>
        <v>0.52651134709817204</v>
      </c>
      <c r="AA660" s="28">
        <f t="shared" si="227"/>
        <v>0.4819283903788702</v>
      </c>
      <c r="AB660" s="28">
        <f t="shared" si="227"/>
        <v>0.46371875000000001</v>
      </c>
      <c r="AC660" s="28">
        <f t="shared" si="227"/>
        <v>1.9603862141401542</v>
      </c>
      <c r="AD660" s="28">
        <f t="shared" si="227"/>
        <v>1.0108598186340942</v>
      </c>
      <c r="AE660" s="28">
        <f t="shared" si="227"/>
        <v>1.5805113483678772</v>
      </c>
    </row>
    <row r="661" spans="1:31" x14ac:dyDescent="0.2">
      <c r="A661" s="12" t="s">
        <v>721</v>
      </c>
      <c r="B661" s="7" t="s">
        <v>722</v>
      </c>
      <c r="C661" s="28">
        <f>+C633</f>
        <v>0.12813777792284883</v>
      </c>
      <c r="D661" s="28">
        <f t="shared" ref="D661:AE661" si="228">+D633</f>
        <v>0.13259428211706015</v>
      </c>
      <c r="E661" s="28">
        <f t="shared" si="228"/>
        <v>0.13601543134983954</v>
      </c>
      <c r="F661" s="28">
        <f t="shared" si="228"/>
        <v>0.14007893769103427</v>
      </c>
      <c r="G661" s="28">
        <f t="shared" si="228"/>
        <v>0.14333335195926414</v>
      </c>
      <c r="H661" s="28">
        <f t="shared" si="228"/>
        <v>0.14884957064175575</v>
      </c>
      <c r="I661" s="28">
        <f t="shared" si="228"/>
        <v>0.15364956876728472</v>
      </c>
      <c r="J661" s="28">
        <f t="shared" si="228"/>
        <v>0.15889278922828484</v>
      </c>
      <c r="K661" s="28">
        <f t="shared" si="228"/>
        <v>0.16226758899961438</v>
      </c>
      <c r="L661" s="28">
        <f t="shared" si="228"/>
        <v>0.1625184246343869</v>
      </c>
      <c r="M661" s="28">
        <f t="shared" si="228"/>
        <v>0.16651127464698215</v>
      </c>
      <c r="N661" s="28">
        <f t="shared" si="228"/>
        <v>0.16990965852509265</v>
      </c>
      <c r="O661" s="28">
        <f t="shared" si="228"/>
        <v>0.1822978552146555</v>
      </c>
      <c r="P661" s="28">
        <f t="shared" si="228"/>
        <v>0.18086544680128305</v>
      </c>
      <c r="Q661" s="28">
        <f t="shared" si="228"/>
        <v>0.16957507731216959</v>
      </c>
      <c r="R661" s="28">
        <f t="shared" si="228"/>
        <v>0.16298801021957157</v>
      </c>
      <c r="S661" s="28">
        <f t="shared" si="228"/>
        <v>0.16804226167699093</v>
      </c>
      <c r="T661" s="28">
        <f t="shared" si="228"/>
        <v>0.1729907085717291</v>
      </c>
      <c r="U661" s="28">
        <f t="shared" si="228"/>
        <v>0.18123743978285975</v>
      </c>
      <c r="V661" s="28">
        <f t="shared" si="228"/>
        <v>0.17497405253799012</v>
      </c>
      <c r="W661" s="28">
        <f t="shared" si="228"/>
        <v>0.17499582598123137</v>
      </c>
      <c r="X661" s="28">
        <f t="shared" si="228"/>
        <v>0.16964771115171082</v>
      </c>
      <c r="Y661" s="28">
        <f t="shared" si="228"/>
        <v>0.19526845091603023</v>
      </c>
      <c r="Z661" s="28">
        <f t="shared" si="228"/>
        <v>0.21969551875992616</v>
      </c>
      <c r="AA661" s="28">
        <f t="shared" si="228"/>
        <v>0.27559418153476589</v>
      </c>
      <c r="AB661" s="28">
        <f t="shared" si="228"/>
        <v>0.25753823104827228</v>
      </c>
      <c r="AC661" s="28">
        <f t="shared" si="228"/>
        <v>0.3147356032850544</v>
      </c>
      <c r="AD661" s="28">
        <f t="shared" si="228"/>
        <v>0.2794096697293052</v>
      </c>
      <c r="AE661" s="28">
        <f t="shared" si="228"/>
        <v>0.28944018082075762</v>
      </c>
    </row>
  </sheetData>
  <conditionalFormatting sqref="C2:AC2">
    <cfRule type="cellIs" dxfId="873" priority="608" operator="equal">
      <formula>0</formula>
    </cfRule>
  </conditionalFormatting>
  <conditionalFormatting sqref="AD2:AE2">
    <cfRule type="cellIs" dxfId="872" priority="304" operator="equal">
      <formula>0</formula>
    </cfRule>
  </conditionalFormatting>
  <conditionalFormatting sqref="A425:B426 A430:B431 A434:B437 A427:A429">
    <cfRule type="cellIs" dxfId="871" priority="241" operator="lessThan">
      <formula>0</formula>
    </cfRule>
  </conditionalFormatting>
  <conditionalFormatting sqref="A432:B433">
    <cfRule type="cellIs" dxfId="870" priority="239" operator="lessThan">
      <formula>0</formula>
    </cfRule>
  </conditionalFormatting>
  <conditionalFormatting sqref="B555 A576:B581">
    <cfRule type="cellIs" dxfId="869" priority="238" operator="lessThan">
      <formula>0</formula>
    </cfRule>
  </conditionalFormatting>
  <conditionalFormatting sqref="A633:B638 B624">
    <cfRule type="cellIs" dxfId="868" priority="237" operator="lessThan">
      <formula>0</formula>
    </cfRule>
  </conditionalFormatting>
  <conditionalFormatting sqref="A661:B661">
    <cfRule type="cellIs" dxfId="867" priority="234" operator="lessThan">
      <formula>0</formula>
    </cfRule>
  </conditionalFormatting>
  <conditionalFormatting sqref="B659:B660">
    <cfRule type="cellIs" dxfId="866" priority="233" operator="lessThan">
      <formula>0</formula>
    </cfRule>
  </conditionalFormatting>
  <conditionalFormatting sqref="B613">
    <cfRule type="cellIs" dxfId="865" priority="232" operator="lessThan">
      <formula>0</formula>
    </cfRule>
  </conditionalFormatting>
  <conditionalFormatting sqref="C192:C210 C212:C215">
    <cfRule type="cellIs" dxfId="864" priority="231" operator="lessThan">
      <formula>0</formula>
    </cfRule>
  </conditionalFormatting>
  <conditionalFormatting sqref="C291">
    <cfRule type="cellIs" dxfId="863" priority="229" operator="lessThan">
      <formula>0</formula>
    </cfRule>
  </conditionalFormatting>
  <conditionalFormatting sqref="C211">
    <cfRule type="cellIs" dxfId="862" priority="228" operator="lessThan">
      <formula>0</formula>
    </cfRule>
  </conditionalFormatting>
  <conditionalFormatting sqref="C287">
    <cfRule type="cellIs" dxfId="861" priority="224" operator="lessThan">
      <formula>0</formula>
    </cfRule>
  </conditionalFormatting>
  <conditionalFormatting sqref="C453">
    <cfRule type="cellIs" dxfId="860" priority="218" operator="lessThan">
      <formula>0</formula>
    </cfRule>
  </conditionalFormatting>
  <conditionalFormatting sqref="C453">
    <cfRule type="cellIs" dxfId="859" priority="216" operator="equal">
      <formula>0</formula>
    </cfRule>
    <cfRule type="cellIs" dxfId="858" priority="217" operator="equal">
      <formula>0</formula>
    </cfRule>
  </conditionalFormatting>
  <conditionalFormatting sqref="C597">
    <cfRule type="cellIs" dxfId="857" priority="215" operator="lessThan">
      <formula>0</formula>
    </cfRule>
  </conditionalFormatting>
  <conditionalFormatting sqref="C597">
    <cfRule type="cellIs" dxfId="856" priority="213" operator="equal">
      <formula>0</formula>
    </cfRule>
    <cfRule type="cellIs" dxfId="855" priority="214" operator="equal">
      <formula>0</formula>
    </cfRule>
  </conditionalFormatting>
  <conditionalFormatting sqref="C654">
    <cfRule type="cellIs" dxfId="854" priority="212" operator="lessThan">
      <formula>0</formula>
    </cfRule>
  </conditionalFormatting>
  <conditionalFormatting sqref="C654">
    <cfRule type="cellIs" dxfId="853" priority="210" operator="equal">
      <formula>0</formula>
    </cfRule>
    <cfRule type="cellIs" dxfId="852" priority="211" operator="equal">
      <formula>0</formula>
    </cfRule>
  </conditionalFormatting>
  <conditionalFormatting sqref="C187">
    <cfRule type="cellIs" dxfId="851" priority="209" operator="lessThan">
      <formula>0</formula>
    </cfRule>
  </conditionalFormatting>
  <conditionalFormatting sqref="C216:C225 C227:C270 C273:C278 C280:C285">
    <cfRule type="cellIs" dxfId="850" priority="207" operator="lessThan">
      <formula>0</formula>
    </cfRule>
  </conditionalFormatting>
  <conditionalFormatting sqref="C271">
    <cfRule type="cellIs" dxfId="849" priority="206" operator="lessThan">
      <formula>0</formula>
    </cfRule>
  </conditionalFormatting>
  <conditionalFormatting sqref="C226">
    <cfRule type="cellIs" dxfId="848" priority="205" operator="lessThan">
      <formula>0</formula>
    </cfRule>
  </conditionalFormatting>
  <conditionalFormatting sqref="C272">
    <cfRule type="cellIs" dxfId="847" priority="204" operator="lessThan">
      <formula>0</formula>
    </cfRule>
  </conditionalFormatting>
  <conditionalFormatting sqref="C279">
    <cfRule type="cellIs" dxfId="846" priority="203" operator="lessThan">
      <formula>0</formula>
    </cfRule>
  </conditionalFormatting>
  <conditionalFormatting sqref="C191">
    <cfRule type="cellIs" dxfId="845" priority="202" operator="lessThan">
      <formula>0</formula>
    </cfRule>
  </conditionalFormatting>
  <conditionalFormatting sqref="C315 C328 C341 C349:C350 C358:C359 C364 C368 C371 C374 C377 C380 C383 C297:C302">
    <cfRule type="cellIs" dxfId="844" priority="200" operator="lessThan">
      <formula>0</formula>
    </cfRule>
  </conditionalFormatting>
  <conditionalFormatting sqref="C385 C391 C393 C399 C401 C407 C409 C415 C417 C424">
    <cfRule type="cellIs" dxfId="843" priority="199" operator="lessThan">
      <formula>0</formula>
    </cfRule>
  </conditionalFormatting>
  <conditionalFormatting sqref="C367">
    <cfRule type="cellIs" dxfId="842" priority="201" operator="lessThan">
      <formula>0</formula>
    </cfRule>
  </conditionalFormatting>
  <conditionalFormatting sqref="C303">
    <cfRule type="cellIs" dxfId="841" priority="183" operator="lessThan">
      <formula>0</formula>
    </cfRule>
  </conditionalFormatting>
  <conditionalFormatting sqref="C355">
    <cfRule type="cellIs" dxfId="840" priority="180" operator="lessThan">
      <formula>0</formula>
    </cfRule>
  </conditionalFormatting>
  <conditionalFormatting sqref="C434:C437 C425:C429 C431">
    <cfRule type="cellIs" dxfId="839" priority="179" operator="lessThan">
      <formula>0</formula>
    </cfRule>
  </conditionalFormatting>
  <conditionalFormatting sqref="C566:C567">
    <cfRule type="cellIs" dxfId="838" priority="173" operator="lessThan">
      <formula>0</formula>
    </cfRule>
  </conditionalFormatting>
  <conditionalFormatting sqref="C555:C556 C580:C581 C574:C577 C571 C568 C565 C562 C559">
    <cfRule type="cellIs" dxfId="837" priority="177" operator="lessThan">
      <formula>0</formula>
    </cfRule>
  </conditionalFormatting>
  <conditionalFormatting sqref="C557:C558">
    <cfRule type="cellIs" dxfId="836" priority="176" operator="lessThan">
      <formula>0</formula>
    </cfRule>
  </conditionalFormatting>
  <conditionalFormatting sqref="C560:C561">
    <cfRule type="cellIs" dxfId="835" priority="175" operator="lessThan">
      <formula>0</formula>
    </cfRule>
  </conditionalFormatting>
  <conditionalFormatting sqref="C563:C564">
    <cfRule type="cellIs" dxfId="834" priority="174" operator="lessThan">
      <formula>0</formula>
    </cfRule>
  </conditionalFormatting>
  <conditionalFormatting sqref="C569:C570">
    <cfRule type="cellIs" dxfId="833" priority="172" operator="lessThan">
      <formula>0</formula>
    </cfRule>
  </conditionalFormatting>
  <conditionalFormatting sqref="C572:C573">
    <cfRule type="cellIs" dxfId="832" priority="171" operator="lessThan">
      <formula>0</formula>
    </cfRule>
  </conditionalFormatting>
  <conditionalFormatting sqref="C578:C579">
    <cfRule type="cellIs" dxfId="831" priority="170" operator="lessThan">
      <formula>0</formula>
    </cfRule>
  </conditionalFormatting>
  <conditionalFormatting sqref="C585:C586">
    <cfRule type="cellIs" dxfId="830" priority="169" operator="lessThan">
      <formula>0</formula>
    </cfRule>
  </conditionalFormatting>
  <conditionalFormatting sqref="C526:C554">
    <cfRule type="cellIs" dxfId="829" priority="168" operator="lessThan">
      <formula>0</formula>
    </cfRule>
  </conditionalFormatting>
  <conditionalFormatting sqref="C524:C525">
    <cfRule type="cellIs" dxfId="828" priority="167" operator="lessThan">
      <formula>0</formula>
    </cfRule>
  </conditionalFormatting>
  <conditionalFormatting sqref="C613">
    <cfRule type="cellIs" dxfId="827" priority="166" operator="lessThan">
      <formula>0</formula>
    </cfRule>
  </conditionalFormatting>
  <conditionalFormatting sqref="C637:C638 C632:C634 C624">
    <cfRule type="cellIs" dxfId="826" priority="165" operator="lessThan">
      <formula>0</formula>
    </cfRule>
  </conditionalFormatting>
  <conditionalFormatting sqref="C601:C602">
    <cfRule type="cellIs" dxfId="825" priority="164" operator="lessThan">
      <formula>0</formula>
    </cfRule>
  </conditionalFormatting>
  <conditionalFormatting sqref="C603">
    <cfRule type="cellIs" dxfId="824" priority="163" operator="lessThan">
      <formula>0</formula>
    </cfRule>
  </conditionalFormatting>
  <conditionalFormatting sqref="C605:C609">
    <cfRule type="cellIs" dxfId="823" priority="162" operator="lessThan">
      <formula>0</formula>
    </cfRule>
  </conditionalFormatting>
  <conditionalFormatting sqref="C611:C612">
    <cfRule type="cellIs" dxfId="822" priority="161" operator="lessThan">
      <formula>0</formula>
    </cfRule>
  </conditionalFormatting>
  <conditionalFormatting sqref="C625:C631">
    <cfRule type="cellIs" dxfId="821" priority="160" operator="lessThan">
      <formula>0</formula>
    </cfRule>
  </conditionalFormatting>
  <conditionalFormatting sqref="C635:C636">
    <cfRule type="cellIs" dxfId="820" priority="159" operator="lessThan">
      <formula>0</formula>
    </cfRule>
  </conditionalFormatting>
  <conditionalFormatting sqref="C642:C644">
    <cfRule type="cellIs" dxfId="819" priority="158" operator="lessThan">
      <formula>0</formula>
    </cfRule>
  </conditionalFormatting>
  <conditionalFormatting sqref="C645">
    <cfRule type="cellIs" dxfId="818" priority="157" operator="lessThan">
      <formula>0</formula>
    </cfRule>
  </conditionalFormatting>
  <conditionalFormatting sqref="C614:C623">
    <cfRule type="cellIs" dxfId="817" priority="156" operator="lessThan">
      <formula>0</formula>
    </cfRule>
  </conditionalFormatting>
  <conditionalFormatting sqref="C659">
    <cfRule type="cellIs" dxfId="816" priority="155" operator="lessThan">
      <formula>0</formula>
    </cfRule>
  </conditionalFormatting>
  <conditionalFormatting sqref="C660">
    <cfRule type="cellIs" dxfId="815" priority="154" operator="lessThan">
      <formula>0</formula>
    </cfRule>
  </conditionalFormatting>
  <conditionalFormatting sqref="C661">
    <cfRule type="cellIs" dxfId="814" priority="153" operator="lessThan">
      <formula>0</formula>
    </cfRule>
  </conditionalFormatting>
  <conditionalFormatting sqref="D192:AE210 D212:AE215">
    <cfRule type="cellIs" dxfId="813" priority="152" operator="lessThan">
      <formula>0</formula>
    </cfRule>
  </conditionalFormatting>
  <conditionalFormatting sqref="D291:AE291">
    <cfRule type="cellIs" dxfId="812" priority="151" operator="lessThan">
      <formula>0</formula>
    </cfRule>
  </conditionalFormatting>
  <conditionalFormatting sqref="D211:AE211">
    <cfRule type="cellIs" dxfId="811" priority="150" operator="lessThan">
      <formula>0</formula>
    </cfRule>
  </conditionalFormatting>
  <conditionalFormatting sqref="D287:AE287">
    <cfRule type="cellIs" dxfId="810" priority="149" operator="lessThan">
      <formula>0</formula>
    </cfRule>
  </conditionalFormatting>
  <conditionalFormatting sqref="D453:AE453">
    <cfRule type="cellIs" dxfId="809" priority="148" operator="lessThan">
      <formula>0</formula>
    </cfRule>
  </conditionalFormatting>
  <conditionalFormatting sqref="D453:AE453">
    <cfRule type="cellIs" dxfId="808" priority="146" operator="equal">
      <formula>0</formula>
    </cfRule>
    <cfRule type="cellIs" dxfId="807" priority="147" operator="equal">
      <formula>0</formula>
    </cfRule>
  </conditionalFormatting>
  <conditionalFormatting sqref="D597:AE597">
    <cfRule type="cellIs" dxfId="806" priority="145" operator="lessThan">
      <formula>0</formula>
    </cfRule>
  </conditionalFormatting>
  <conditionalFormatting sqref="D597:AE597">
    <cfRule type="cellIs" dxfId="805" priority="143" operator="equal">
      <formula>0</formula>
    </cfRule>
    <cfRule type="cellIs" dxfId="804" priority="144" operator="equal">
      <formula>0</formula>
    </cfRule>
  </conditionalFormatting>
  <conditionalFormatting sqref="D654:AE654">
    <cfRule type="cellIs" dxfId="803" priority="142" operator="lessThan">
      <formula>0</formula>
    </cfRule>
  </conditionalFormatting>
  <conditionalFormatting sqref="D654:AE654">
    <cfRule type="cellIs" dxfId="802" priority="140" operator="equal">
      <formula>0</formula>
    </cfRule>
    <cfRule type="cellIs" dxfId="801" priority="141" operator="equal">
      <formula>0</formula>
    </cfRule>
  </conditionalFormatting>
  <conditionalFormatting sqref="D187:AE187">
    <cfRule type="cellIs" dxfId="800" priority="139" operator="lessThan">
      <formula>0</formula>
    </cfRule>
  </conditionalFormatting>
  <conditionalFormatting sqref="D216:AE225 D227:AE270 D273:AE278 D280:AE285">
    <cfRule type="cellIs" dxfId="799" priority="138" operator="lessThan">
      <formula>0</formula>
    </cfRule>
  </conditionalFormatting>
  <conditionalFormatting sqref="D271:AE271">
    <cfRule type="cellIs" dxfId="798" priority="137" operator="lessThan">
      <formula>0</formula>
    </cfRule>
  </conditionalFormatting>
  <conditionalFormatting sqref="D226:AE226">
    <cfRule type="cellIs" dxfId="797" priority="136" operator="lessThan">
      <formula>0</formula>
    </cfRule>
  </conditionalFormatting>
  <conditionalFormatting sqref="D272:AE272">
    <cfRule type="cellIs" dxfId="796" priority="135" operator="lessThan">
      <formula>0</formula>
    </cfRule>
  </conditionalFormatting>
  <conditionalFormatting sqref="D279:AE279">
    <cfRule type="cellIs" dxfId="795" priority="134" operator="lessThan">
      <formula>0</formula>
    </cfRule>
  </conditionalFormatting>
  <conditionalFormatting sqref="D191:AE191">
    <cfRule type="cellIs" dxfId="794" priority="133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793" priority="131" operator="lessThan">
      <formula>0</formula>
    </cfRule>
  </conditionalFormatting>
  <conditionalFormatting sqref="D385:AE385 D391:AE391 D393:AE393 D399:AE399 D401:AE401 D407:AE407 D409:AE409 D415:AE415 D417:AE417 D424:AE424">
    <cfRule type="cellIs" dxfId="792" priority="130" operator="lessThan">
      <formula>0</formula>
    </cfRule>
  </conditionalFormatting>
  <conditionalFormatting sqref="D367:AE367">
    <cfRule type="cellIs" dxfId="791" priority="132" operator="lessThan">
      <formula>0</formula>
    </cfRule>
  </conditionalFormatting>
  <conditionalFormatting sqref="D303:AE303">
    <cfRule type="cellIs" dxfId="790" priority="114" operator="lessThan">
      <formula>0</formula>
    </cfRule>
  </conditionalFormatting>
  <conditionalFormatting sqref="D355:AE355">
    <cfRule type="cellIs" dxfId="789" priority="111" operator="lessThan">
      <formula>0</formula>
    </cfRule>
  </conditionalFormatting>
  <conditionalFormatting sqref="D434:AE437 D425:AE429 D431:AE431">
    <cfRule type="cellIs" dxfId="788" priority="110" operator="lessThan">
      <formula>0</formula>
    </cfRule>
  </conditionalFormatting>
  <conditionalFormatting sqref="D566:AE567">
    <cfRule type="cellIs" dxfId="787" priority="105" operator="lessThan">
      <formula>0</formula>
    </cfRule>
  </conditionalFormatting>
  <conditionalFormatting sqref="D555:AE556 D580:AE581 D574:AE577 D571:AE571 D568:AE568 D565:AE565 D562:AE562 D559:AE559">
    <cfRule type="cellIs" dxfId="786" priority="109" operator="lessThan">
      <formula>0</formula>
    </cfRule>
  </conditionalFormatting>
  <conditionalFormatting sqref="D557:AE558">
    <cfRule type="cellIs" dxfId="785" priority="108" operator="lessThan">
      <formula>0</formula>
    </cfRule>
  </conditionalFormatting>
  <conditionalFormatting sqref="D560:AE561">
    <cfRule type="cellIs" dxfId="784" priority="107" operator="lessThan">
      <formula>0</formula>
    </cfRule>
  </conditionalFormatting>
  <conditionalFormatting sqref="D563:AE564">
    <cfRule type="cellIs" dxfId="783" priority="106" operator="lessThan">
      <formula>0</formula>
    </cfRule>
  </conditionalFormatting>
  <conditionalFormatting sqref="D569:AE570">
    <cfRule type="cellIs" dxfId="782" priority="104" operator="lessThan">
      <formula>0</formula>
    </cfRule>
  </conditionalFormatting>
  <conditionalFormatting sqref="D572:AE573">
    <cfRule type="cellIs" dxfId="781" priority="103" operator="lessThan">
      <formula>0</formula>
    </cfRule>
  </conditionalFormatting>
  <conditionalFormatting sqref="D578:AE579">
    <cfRule type="cellIs" dxfId="780" priority="102" operator="lessThan">
      <formula>0</formula>
    </cfRule>
  </conditionalFormatting>
  <conditionalFormatting sqref="D585:AE586">
    <cfRule type="cellIs" dxfId="779" priority="101" operator="lessThan">
      <formula>0</formula>
    </cfRule>
  </conditionalFormatting>
  <conditionalFormatting sqref="D526:AE554">
    <cfRule type="cellIs" dxfId="778" priority="100" operator="lessThan">
      <formula>0</formula>
    </cfRule>
  </conditionalFormatting>
  <conditionalFormatting sqref="D524:AE525">
    <cfRule type="cellIs" dxfId="777" priority="99" operator="lessThan">
      <formula>0</formula>
    </cfRule>
  </conditionalFormatting>
  <conditionalFormatting sqref="D613:AE613">
    <cfRule type="cellIs" dxfId="776" priority="98" operator="lessThan">
      <formula>0</formula>
    </cfRule>
  </conditionalFormatting>
  <conditionalFormatting sqref="D637:AE638 D632:AE634 D624:AE624">
    <cfRule type="cellIs" dxfId="775" priority="97" operator="lessThan">
      <formula>0</formula>
    </cfRule>
  </conditionalFormatting>
  <conditionalFormatting sqref="D601:AE602">
    <cfRule type="cellIs" dxfId="774" priority="96" operator="lessThan">
      <formula>0</formula>
    </cfRule>
  </conditionalFormatting>
  <conditionalFormatting sqref="D603:AE603">
    <cfRule type="cellIs" dxfId="773" priority="95" operator="lessThan">
      <formula>0</formula>
    </cfRule>
  </conditionalFormatting>
  <conditionalFormatting sqref="D605:AE609">
    <cfRule type="cellIs" dxfId="772" priority="94" operator="lessThan">
      <formula>0</formula>
    </cfRule>
  </conditionalFormatting>
  <conditionalFormatting sqref="D611:AE612">
    <cfRule type="cellIs" dxfId="771" priority="93" operator="lessThan">
      <formula>0</formula>
    </cfRule>
  </conditionalFormatting>
  <conditionalFormatting sqref="D625:AE631">
    <cfRule type="cellIs" dxfId="770" priority="92" operator="lessThan">
      <formula>0</formula>
    </cfRule>
  </conditionalFormatting>
  <conditionalFormatting sqref="D635:AE636">
    <cfRule type="cellIs" dxfId="769" priority="91" operator="lessThan">
      <formula>0</formula>
    </cfRule>
  </conditionalFormatting>
  <conditionalFormatting sqref="D642:AE644">
    <cfRule type="cellIs" dxfId="768" priority="90" operator="lessThan">
      <formula>0</formula>
    </cfRule>
  </conditionalFormatting>
  <conditionalFormatting sqref="D645:AE645">
    <cfRule type="cellIs" dxfId="767" priority="89" operator="lessThan">
      <formula>0</formula>
    </cfRule>
  </conditionalFormatting>
  <conditionalFormatting sqref="D614:AE623">
    <cfRule type="cellIs" dxfId="766" priority="88" operator="lessThan">
      <formula>0</formula>
    </cfRule>
  </conditionalFormatting>
  <conditionalFormatting sqref="D659:AE659">
    <cfRule type="cellIs" dxfId="765" priority="87" operator="lessThan">
      <formula>0</formula>
    </cfRule>
  </conditionalFormatting>
  <conditionalFormatting sqref="D660:AE660">
    <cfRule type="cellIs" dxfId="764" priority="86" operator="lessThan">
      <formula>0</formula>
    </cfRule>
  </conditionalFormatting>
  <conditionalFormatting sqref="D661:AE661">
    <cfRule type="cellIs" dxfId="763" priority="85" operator="lessThan">
      <formula>0</formula>
    </cfRule>
  </conditionalFormatting>
  <conditionalFormatting sqref="C288:AE290">
    <cfRule type="cellIs" dxfId="762" priority="83" operator="lessThan">
      <formula>0</formula>
    </cfRule>
  </conditionalFormatting>
  <conditionalFormatting sqref="C304:C314">
    <cfRule type="cellIs" dxfId="761" priority="82" operator="lessThan">
      <formula>0</formula>
    </cfRule>
  </conditionalFormatting>
  <conditionalFormatting sqref="D304:AE314">
    <cfRule type="cellIs" dxfId="760" priority="81" operator="lessThan">
      <formula>0</formula>
    </cfRule>
  </conditionalFormatting>
  <conditionalFormatting sqref="C316:C327">
    <cfRule type="cellIs" dxfId="759" priority="80" operator="lessThan">
      <formula>0</formula>
    </cfRule>
  </conditionalFormatting>
  <conditionalFormatting sqref="D316:AE327">
    <cfRule type="cellIs" dxfId="758" priority="79" operator="lessThan">
      <formula>0</formula>
    </cfRule>
  </conditionalFormatting>
  <conditionalFormatting sqref="C329:C340">
    <cfRule type="cellIs" dxfId="757" priority="78" operator="lessThan">
      <formula>0</formula>
    </cfRule>
  </conditionalFormatting>
  <conditionalFormatting sqref="D329:AE340">
    <cfRule type="cellIs" dxfId="756" priority="77" operator="lessThan">
      <formula>0</formula>
    </cfRule>
  </conditionalFormatting>
  <conditionalFormatting sqref="C342:C348">
    <cfRule type="cellIs" dxfId="755" priority="76" operator="lessThan">
      <formula>0</formula>
    </cfRule>
  </conditionalFormatting>
  <conditionalFormatting sqref="D342:AE348">
    <cfRule type="cellIs" dxfId="754" priority="75" operator="lessThan">
      <formula>0</formula>
    </cfRule>
  </conditionalFormatting>
  <conditionalFormatting sqref="C351:C354">
    <cfRule type="cellIs" dxfId="753" priority="74" operator="lessThan">
      <formula>0</formula>
    </cfRule>
  </conditionalFormatting>
  <conditionalFormatting sqref="D351:AE354">
    <cfRule type="cellIs" dxfId="752" priority="73" operator="lessThan">
      <formula>0</formula>
    </cfRule>
  </conditionalFormatting>
  <conditionalFormatting sqref="C356:C357">
    <cfRule type="cellIs" dxfId="751" priority="36" operator="lessThan">
      <formula>0</formula>
    </cfRule>
  </conditionalFormatting>
  <conditionalFormatting sqref="D356:AE357">
    <cfRule type="cellIs" dxfId="750" priority="35" operator="lessThan">
      <formula>0</formula>
    </cfRule>
  </conditionalFormatting>
  <conditionalFormatting sqref="C360:C363">
    <cfRule type="cellIs" dxfId="749" priority="34" operator="lessThan">
      <formula>0</formula>
    </cfRule>
  </conditionalFormatting>
  <conditionalFormatting sqref="D360:AE363">
    <cfRule type="cellIs" dxfId="748" priority="33" operator="lessThan">
      <formula>0</formula>
    </cfRule>
  </conditionalFormatting>
  <conditionalFormatting sqref="C365:C366">
    <cfRule type="cellIs" dxfId="747" priority="32" operator="lessThan">
      <formula>0</formula>
    </cfRule>
  </conditionalFormatting>
  <conditionalFormatting sqref="D365:AE366">
    <cfRule type="cellIs" dxfId="746" priority="31" operator="lessThan">
      <formula>0</formula>
    </cfRule>
  </conditionalFormatting>
  <conditionalFormatting sqref="C369:C370">
    <cfRule type="cellIs" dxfId="745" priority="30" operator="lessThan">
      <formula>0</formula>
    </cfRule>
  </conditionalFormatting>
  <conditionalFormatting sqref="D369:AE370">
    <cfRule type="cellIs" dxfId="744" priority="29" operator="lessThan">
      <formula>0</formula>
    </cfRule>
  </conditionalFormatting>
  <conditionalFormatting sqref="C372:C373">
    <cfRule type="cellIs" dxfId="743" priority="28" operator="lessThan">
      <formula>0</formula>
    </cfRule>
  </conditionalFormatting>
  <conditionalFormatting sqref="D372:AE373">
    <cfRule type="cellIs" dxfId="742" priority="27" operator="lessThan">
      <formula>0</formula>
    </cfRule>
  </conditionalFormatting>
  <conditionalFormatting sqref="C375:C376">
    <cfRule type="cellIs" dxfId="741" priority="26" operator="lessThan">
      <formula>0</formula>
    </cfRule>
  </conditionalFormatting>
  <conditionalFormatting sqref="D375:AE376">
    <cfRule type="cellIs" dxfId="740" priority="25" operator="lessThan">
      <formula>0</formula>
    </cfRule>
  </conditionalFormatting>
  <conditionalFormatting sqref="C378:C379">
    <cfRule type="cellIs" dxfId="739" priority="24" operator="lessThan">
      <formula>0</formula>
    </cfRule>
  </conditionalFormatting>
  <conditionalFormatting sqref="D378:AE379">
    <cfRule type="cellIs" dxfId="738" priority="23" operator="lessThan">
      <formula>0</formula>
    </cfRule>
  </conditionalFormatting>
  <conditionalFormatting sqref="C381:C382">
    <cfRule type="cellIs" dxfId="737" priority="22" operator="lessThan">
      <formula>0</formula>
    </cfRule>
  </conditionalFormatting>
  <conditionalFormatting sqref="D381:AE382">
    <cfRule type="cellIs" dxfId="736" priority="21" operator="lessThan">
      <formula>0</formula>
    </cfRule>
  </conditionalFormatting>
  <conditionalFormatting sqref="C384">
    <cfRule type="cellIs" dxfId="735" priority="20" operator="lessThan">
      <formula>0</formula>
    </cfRule>
  </conditionalFormatting>
  <conditionalFormatting sqref="D384:AE384">
    <cfRule type="cellIs" dxfId="734" priority="19" operator="lessThan">
      <formula>0</formula>
    </cfRule>
  </conditionalFormatting>
  <conditionalFormatting sqref="C386:C390">
    <cfRule type="cellIs" dxfId="733" priority="18" operator="lessThan">
      <formula>0</formula>
    </cfRule>
  </conditionalFormatting>
  <conditionalFormatting sqref="D386:AE390">
    <cfRule type="cellIs" dxfId="732" priority="17" operator="lessThan">
      <formula>0</formula>
    </cfRule>
  </conditionalFormatting>
  <conditionalFormatting sqref="C392">
    <cfRule type="cellIs" dxfId="731" priority="16" operator="lessThan">
      <formula>0</formula>
    </cfRule>
  </conditionalFormatting>
  <conditionalFormatting sqref="D392:AE392">
    <cfRule type="cellIs" dxfId="730" priority="15" operator="lessThan">
      <formula>0</formula>
    </cfRule>
  </conditionalFormatting>
  <conditionalFormatting sqref="C394:C398">
    <cfRule type="cellIs" dxfId="729" priority="14" operator="lessThan">
      <formula>0</formula>
    </cfRule>
  </conditionalFormatting>
  <conditionalFormatting sqref="D394:AE398">
    <cfRule type="cellIs" dxfId="728" priority="13" operator="lessThan">
      <formula>0</formula>
    </cfRule>
  </conditionalFormatting>
  <conditionalFormatting sqref="C400">
    <cfRule type="cellIs" dxfId="727" priority="12" operator="lessThan">
      <formula>0</formula>
    </cfRule>
  </conditionalFormatting>
  <conditionalFormatting sqref="D400:AE400">
    <cfRule type="cellIs" dxfId="726" priority="11" operator="lessThan">
      <formula>0</formula>
    </cfRule>
  </conditionalFormatting>
  <conditionalFormatting sqref="C402:C406">
    <cfRule type="cellIs" dxfId="725" priority="10" operator="lessThan">
      <formula>0</formula>
    </cfRule>
  </conditionalFormatting>
  <conditionalFormatting sqref="D402:AE406">
    <cfRule type="cellIs" dxfId="724" priority="9" operator="lessThan">
      <formula>0</formula>
    </cfRule>
  </conditionalFormatting>
  <conditionalFormatting sqref="C408">
    <cfRule type="cellIs" dxfId="723" priority="8" operator="lessThan">
      <formula>0</formula>
    </cfRule>
  </conditionalFormatting>
  <conditionalFormatting sqref="D408:AE408">
    <cfRule type="cellIs" dxfId="722" priority="7" operator="lessThan">
      <formula>0</formula>
    </cfRule>
  </conditionalFormatting>
  <conditionalFormatting sqref="C410:C414">
    <cfRule type="cellIs" dxfId="721" priority="6" operator="lessThan">
      <formula>0</formula>
    </cfRule>
  </conditionalFormatting>
  <conditionalFormatting sqref="D410:AE414">
    <cfRule type="cellIs" dxfId="720" priority="5" operator="lessThan">
      <formula>0</formula>
    </cfRule>
  </conditionalFormatting>
  <conditionalFormatting sqref="C416">
    <cfRule type="cellIs" dxfId="719" priority="4" operator="lessThan">
      <formula>0</formula>
    </cfRule>
  </conditionalFormatting>
  <conditionalFormatting sqref="D416:AE416">
    <cfRule type="cellIs" dxfId="718" priority="3" operator="lessThan">
      <formula>0</formula>
    </cfRule>
  </conditionalFormatting>
  <conditionalFormatting sqref="C418:C423">
    <cfRule type="cellIs" dxfId="717" priority="2" operator="lessThan">
      <formula>0</formula>
    </cfRule>
  </conditionalFormatting>
  <conditionalFormatting sqref="D418:AE423">
    <cfRule type="cellIs" dxfId="716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-9.2765765786530388</v>
      </c>
      <c r="D4" s="28">
        <f t="shared" si="0"/>
        <v>-9.7836442047485228</v>
      </c>
      <c r="E4" s="28">
        <f t="shared" si="0"/>
        <v>-12.36910480034588</v>
      </c>
      <c r="F4" s="28">
        <f t="shared" si="0"/>
        <v>-14.694045905931292</v>
      </c>
      <c r="G4" s="28">
        <f t="shared" si="0"/>
        <v>-16.624811330599112</v>
      </c>
      <c r="H4" s="28">
        <f t="shared" si="0"/>
        <v>-17.900372922989924</v>
      </c>
      <c r="I4" s="28">
        <f t="shared" si="0"/>
        <v>-18.50503449861505</v>
      </c>
      <c r="J4" s="28">
        <f t="shared" si="0"/>
        <v>-18.958594868876709</v>
      </c>
      <c r="K4" s="28">
        <f t="shared" si="0"/>
        <v>-20.218830248280312</v>
      </c>
      <c r="L4" s="28">
        <f t="shared" si="0"/>
        <v>-21.28159813413399</v>
      </c>
      <c r="M4" s="28">
        <f t="shared" si="0"/>
        <v>-22.43033466249879</v>
      </c>
      <c r="N4" s="28">
        <f t="shared" si="0"/>
        <v>-23.696178549642152</v>
      </c>
      <c r="O4" s="28">
        <f t="shared" si="0"/>
        <v>-24.892961941923634</v>
      </c>
      <c r="P4" s="28">
        <f t="shared" si="0"/>
        <v>-26.334513986476363</v>
      </c>
      <c r="Q4" s="28">
        <f t="shared" si="0"/>
        <v>-27.915411426001516</v>
      </c>
      <c r="R4" s="28">
        <f t="shared" si="0"/>
        <v>-30.523598323946985</v>
      </c>
      <c r="S4" s="28">
        <f t="shared" si="0"/>
        <v>-32.474427729676755</v>
      </c>
      <c r="T4" s="28">
        <f t="shared" si="0"/>
        <v>-33.606187823026119</v>
      </c>
      <c r="U4" s="28">
        <f t="shared" si="0"/>
        <v>-34.479487490397574</v>
      </c>
      <c r="V4" s="28">
        <f t="shared" si="0"/>
        <v>-34.479487490397574</v>
      </c>
      <c r="W4" s="28">
        <f t="shared" si="0"/>
        <v>-34.479487490397574</v>
      </c>
      <c r="X4" s="28">
        <f t="shared" si="0"/>
        <v>-34.482919101722246</v>
      </c>
      <c r="Y4" s="28">
        <f t="shared" si="0"/>
        <v>-34.482919101722246</v>
      </c>
      <c r="Z4" s="28">
        <f t="shared" si="0"/>
        <v>-34.48975324291969</v>
      </c>
      <c r="AA4" s="28">
        <f t="shared" si="0"/>
        <v>-34.491788944552972</v>
      </c>
      <c r="AB4" s="28">
        <f t="shared" si="0"/>
        <v>-34.662409822873826</v>
      </c>
      <c r="AC4" s="28">
        <f t="shared" si="0"/>
        <v>-34.662409822873826</v>
      </c>
      <c r="AD4" s="28">
        <f t="shared" si="0"/>
        <v>-34.670523547955042</v>
      </c>
      <c r="AE4" s="28">
        <f t="shared" si="0"/>
        <v>-34.670523547955042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-9.2765765786530388</v>
      </c>
      <c r="D297" s="28">
        <f t="shared" si="69"/>
        <v>-9.7836442047485228</v>
      </c>
      <c r="E297" s="28">
        <f t="shared" si="69"/>
        <v>-12.36910480034588</v>
      </c>
      <c r="F297" s="28">
        <f t="shared" si="69"/>
        <v>-14.694045905931292</v>
      </c>
      <c r="G297" s="28">
        <f t="shared" si="69"/>
        <v>-16.624811330599112</v>
      </c>
      <c r="H297" s="28">
        <f t="shared" si="69"/>
        <v>-17.900372922989924</v>
      </c>
      <c r="I297" s="28">
        <f t="shared" si="69"/>
        <v>-18.50503449861505</v>
      </c>
      <c r="J297" s="28">
        <f t="shared" si="69"/>
        <v>-18.958594868876709</v>
      </c>
      <c r="K297" s="28">
        <f t="shared" si="69"/>
        <v>-20.218830248280312</v>
      </c>
      <c r="L297" s="28">
        <f t="shared" si="69"/>
        <v>-21.28159813413399</v>
      </c>
      <c r="M297" s="28">
        <f t="shared" si="69"/>
        <v>-22.43033466249879</v>
      </c>
      <c r="N297" s="28">
        <f t="shared" si="69"/>
        <v>-23.696178549642152</v>
      </c>
      <c r="O297" s="28">
        <f t="shared" si="69"/>
        <v>-24.892961941923634</v>
      </c>
      <c r="P297" s="28">
        <f t="shared" si="69"/>
        <v>-26.334513986476363</v>
      </c>
      <c r="Q297" s="28">
        <f t="shared" si="69"/>
        <v>-27.915411426001516</v>
      </c>
      <c r="R297" s="28">
        <f t="shared" si="69"/>
        <v>-30.523598323946985</v>
      </c>
      <c r="S297" s="28">
        <f t="shared" si="69"/>
        <v>-32.474427729676755</v>
      </c>
      <c r="T297" s="28">
        <f t="shared" si="69"/>
        <v>-33.606187823026119</v>
      </c>
      <c r="U297" s="28">
        <f t="shared" si="69"/>
        <v>-34.479487490397574</v>
      </c>
      <c r="V297" s="28">
        <f t="shared" si="69"/>
        <v>-34.479487490397574</v>
      </c>
      <c r="W297" s="28">
        <f t="shared" si="69"/>
        <v>-34.479487490397574</v>
      </c>
      <c r="X297" s="28">
        <f t="shared" si="69"/>
        <v>-34.482919101722246</v>
      </c>
      <c r="Y297" s="28">
        <f t="shared" si="69"/>
        <v>-34.482919101722246</v>
      </c>
      <c r="Z297" s="28">
        <f t="shared" si="69"/>
        <v>-34.48975324291969</v>
      </c>
      <c r="AA297" s="28">
        <f t="shared" si="69"/>
        <v>-34.491788944552972</v>
      </c>
      <c r="AB297" s="28">
        <f t="shared" si="69"/>
        <v>-34.662409822873826</v>
      </c>
      <c r="AC297" s="28">
        <f t="shared" si="69"/>
        <v>-34.662409822873826</v>
      </c>
      <c r="AD297" s="28">
        <f t="shared" si="69"/>
        <v>-34.670523547955042</v>
      </c>
      <c r="AE297" s="28">
        <f t="shared" si="69"/>
        <v>-34.670523547955042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-9.2765765786530388</v>
      </c>
      <c r="D298" s="21">
        <f t="shared" si="70"/>
        <v>-9.7836442047485228</v>
      </c>
      <c r="E298" s="21">
        <f t="shared" si="70"/>
        <v>-12.36910480034588</v>
      </c>
      <c r="F298" s="21">
        <f t="shared" si="70"/>
        <v>-14.694045905931292</v>
      </c>
      <c r="G298" s="21">
        <f t="shared" si="70"/>
        <v>-16.624811330599112</v>
      </c>
      <c r="H298" s="21">
        <f t="shared" si="70"/>
        <v>-17.900372922989924</v>
      </c>
      <c r="I298" s="21">
        <f t="shared" si="70"/>
        <v>-18.50503449861505</v>
      </c>
      <c r="J298" s="21">
        <f t="shared" si="70"/>
        <v>-18.958594868876709</v>
      </c>
      <c r="K298" s="21">
        <f t="shared" si="70"/>
        <v>-20.218830248280312</v>
      </c>
      <c r="L298" s="21">
        <f t="shared" si="70"/>
        <v>-21.28159813413399</v>
      </c>
      <c r="M298" s="21">
        <f t="shared" si="70"/>
        <v>-22.43033466249879</v>
      </c>
      <c r="N298" s="21">
        <f t="shared" si="70"/>
        <v>-23.696178549642152</v>
      </c>
      <c r="O298" s="21">
        <f t="shared" si="70"/>
        <v>-24.892961941923634</v>
      </c>
      <c r="P298" s="21">
        <f t="shared" si="70"/>
        <v>-26.334513986476363</v>
      </c>
      <c r="Q298" s="21">
        <f t="shared" si="70"/>
        <v>-27.915411426001516</v>
      </c>
      <c r="R298" s="21">
        <f t="shared" si="70"/>
        <v>-30.523598323946985</v>
      </c>
      <c r="S298" s="21">
        <f t="shared" si="70"/>
        <v>-32.474427729676755</v>
      </c>
      <c r="T298" s="21">
        <f t="shared" si="70"/>
        <v>-33.606187823026119</v>
      </c>
      <c r="U298" s="21">
        <f t="shared" si="70"/>
        <v>-34.479487490397574</v>
      </c>
      <c r="V298" s="21">
        <f t="shared" si="70"/>
        <v>-34.479487490397574</v>
      </c>
      <c r="W298" s="21">
        <f t="shared" si="70"/>
        <v>-34.479487490397574</v>
      </c>
      <c r="X298" s="21">
        <f t="shared" si="70"/>
        <v>-34.482919101722246</v>
      </c>
      <c r="Y298" s="21">
        <f t="shared" si="70"/>
        <v>-34.482919101722246</v>
      </c>
      <c r="Z298" s="21">
        <f t="shared" si="70"/>
        <v>-34.48975324291969</v>
      </c>
      <c r="AA298" s="21">
        <f t="shared" si="70"/>
        <v>-34.491788944552972</v>
      </c>
      <c r="AB298" s="21">
        <f t="shared" si="70"/>
        <v>-34.662409822873826</v>
      </c>
      <c r="AC298" s="21">
        <f t="shared" si="70"/>
        <v>-34.662409822873826</v>
      </c>
      <c r="AD298" s="21">
        <f t="shared" si="70"/>
        <v>-34.670523547955042</v>
      </c>
      <c r="AE298" s="21">
        <f t="shared" si="70"/>
        <v>-34.670523547955042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-0.10554122522401568</v>
      </c>
      <c r="D299" s="21">
        <f t="shared" si="71"/>
        <v>-0.10554122522401568</v>
      </c>
      <c r="E299" s="21">
        <f t="shared" si="71"/>
        <v>-0.1055412252240148</v>
      </c>
      <c r="F299" s="21">
        <f t="shared" si="71"/>
        <v>-0.1055412252240148</v>
      </c>
      <c r="G299" s="21">
        <f t="shared" si="71"/>
        <v>-0.1055412252240148</v>
      </c>
      <c r="H299" s="21">
        <f t="shared" si="71"/>
        <v>-0.45532747200745533</v>
      </c>
      <c r="I299" s="21">
        <f t="shared" si="71"/>
        <v>-0.91251907634903118</v>
      </c>
      <c r="J299" s="21">
        <f t="shared" si="71"/>
        <v>-1.3076534036966785</v>
      </c>
      <c r="K299" s="21">
        <f t="shared" si="71"/>
        <v>-1.6357770679006802</v>
      </c>
      <c r="L299" s="21">
        <f t="shared" si="71"/>
        <v>-1.8572629797632381</v>
      </c>
      <c r="M299" s="21">
        <f t="shared" si="71"/>
        <v>-3.2846293722795177</v>
      </c>
      <c r="N299" s="21">
        <f t="shared" si="71"/>
        <v>-3.3141385473024827</v>
      </c>
      <c r="O299" s="21">
        <f t="shared" si="71"/>
        <v>-4.2766008923487604</v>
      </c>
      <c r="P299" s="21">
        <f t="shared" si="71"/>
        <v>-3.6528441567971894</v>
      </c>
      <c r="Q299" s="21">
        <f t="shared" si="71"/>
        <v>-5.6173545345631517</v>
      </c>
      <c r="R299" s="21">
        <f t="shared" si="71"/>
        <v>-7.6195864512443858</v>
      </c>
      <c r="S299" s="21">
        <f t="shared" si="71"/>
        <v>-7.8596716718800721</v>
      </c>
      <c r="T299" s="21">
        <f t="shared" si="71"/>
        <v>-7.7331007652830515</v>
      </c>
      <c r="U299" s="21">
        <f t="shared" si="71"/>
        <v>-7.6518695890311976</v>
      </c>
      <c r="V299" s="21">
        <f t="shared" si="71"/>
        <v>-8.0527894296632816</v>
      </c>
      <c r="W299" s="21">
        <f t="shared" si="71"/>
        <v>-9.2765765786530405</v>
      </c>
      <c r="X299" s="21">
        <f t="shared" si="71"/>
        <v>-9.7870758160731963</v>
      </c>
      <c r="Y299" s="21">
        <f t="shared" si="71"/>
        <v>-12.372536411670554</v>
      </c>
      <c r="Z299" s="21">
        <f t="shared" si="71"/>
        <v>-14.704311658453411</v>
      </c>
      <c r="AA299" s="21">
        <f t="shared" si="71"/>
        <v>-16.63711278475451</v>
      </c>
      <c r="AB299" s="21">
        <f t="shared" si="71"/>
        <v>-18.083295255466179</v>
      </c>
      <c r="AC299" s="21">
        <f>+AC300+AC349+AC364</f>
        <v>-18.687956831091302</v>
      </c>
      <c r="AD299" s="21">
        <f t="shared" si="71"/>
        <v>-19.149630926434181</v>
      </c>
      <c r="AE299" s="21">
        <f t="shared" si="71"/>
        <v>-20.409866305837788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-0.10554122522401568</v>
      </c>
      <c r="D300" s="21">
        <f t="shared" si="72"/>
        <v>-0.10554122522401568</v>
      </c>
      <c r="E300" s="21">
        <f t="shared" si="72"/>
        <v>-0.1055412252240148</v>
      </c>
      <c r="F300" s="21">
        <f t="shared" si="72"/>
        <v>-0.1055412252240148</v>
      </c>
      <c r="G300" s="21">
        <f t="shared" si="72"/>
        <v>-0.1055412252240148</v>
      </c>
      <c r="H300" s="21">
        <f t="shared" si="72"/>
        <v>-0.45532747200745533</v>
      </c>
      <c r="I300" s="21">
        <f t="shared" si="72"/>
        <v>-0.91251907634903118</v>
      </c>
      <c r="J300" s="21">
        <f t="shared" si="72"/>
        <v>-1.3076534036966785</v>
      </c>
      <c r="K300" s="21">
        <f t="shared" si="72"/>
        <v>-1.6357770679006802</v>
      </c>
      <c r="L300" s="21">
        <f t="shared" si="72"/>
        <v>-1.8572629797632381</v>
      </c>
      <c r="M300" s="21">
        <f t="shared" si="72"/>
        <v>-3.2846293722795177</v>
      </c>
      <c r="N300" s="21">
        <f t="shared" si="72"/>
        <v>-3.3141385473024827</v>
      </c>
      <c r="O300" s="21">
        <f t="shared" si="72"/>
        <v>-4.2766008923487604</v>
      </c>
      <c r="P300" s="21">
        <f t="shared" si="72"/>
        <v>-3.6528441567971894</v>
      </c>
      <c r="Q300" s="21">
        <f t="shared" si="72"/>
        <v>-5.6173545345631517</v>
      </c>
      <c r="R300" s="21">
        <f t="shared" si="72"/>
        <v>-7.6195864512443858</v>
      </c>
      <c r="S300" s="21">
        <f t="shared" si="72"/>
        <v>-7.8596716718800721</v>
      </c>
      <c r="T300" s="21">
        <f t="shared" si="72"/>
        <v>-7.7331007652830515</v>
      </c>
      <c r="U300" s="21">
        <f t="shared" si="72"/>
        <v>-7.6518695890311976</v>
      </c>
      <c r="V300" s="21">
        <f t="shared" si="72"/>
        <v>-8.0527894296632816</v>
      </c>
      <c r="W300" s="21">
        <f t="shared" si="72"/>
        <v>-9.2765765786530405</v>
      </c>
      <c r="X300" s="21">
        <f t="shared" si="72"/>
        <v>-9.7870758160731963</v>
      </c>
      <c r="Y300" s="21">
        <f t="shared" si="72"/>
        <v>-12.372536411670554</v>
      </c>
      <c r="Z300" s="21">
        <f t="shared" si="72"/>
        <v>-14.704311658453411</v>
      </c>
      <c r="AA300" s="21">
        <f t="shared" si="72"/>
        <v>-16.63711278475451</v>
      </c>
      <c r="AB300" s="21">
        <f t="shared" si="72"/>
        <v>-18.083295255466179</v>
      </c>
      <c r="AC300" s="21">
        <f t="shared" si="72"/>
        <v>-18.687956831091302</v>
      </c>
      <c r="AD300" s="21">
        <f t="shared" si="72"/>
        <v>-19.149630926434181</v>
      </c>
      <c r="AE300" s="21">
        <f t="shared" si="72"/>
        <v>-20.409866305837788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0</v>
      </c>
      <c r="D301" s="21">
        <f t="shared" si="73"/>
        <v>0</v>
      </c>
      <c r="E301" s="21">
        <f t="shared" si="73"/>
        <v>0</v>
      </c>
      <c r="F301" s="21">
        <f t="shared" si="73"/>
        <v>0</v>
      </c>
      <c r="G301" s="21">
        <f t="shared" si="73"/>
        <v>0</v>
      </c>
      <c r="H301" s="21">
        <f t="shared" si="73"/>
        <v>0</v>
      </c>
      <c r="I301" s="21">
        <f t="shared" si="73"/>
        <v>0</v>
      </c>
      <c r="J301" s="21">
        <f t="shared" si="73"/>
        <v>0</v>
      </c>
      <c r="K301" s="21">
        <f t="shared" si="73"/>
        <v>0</v>
      </c>
      <c r="L301" s="21">
        <f t="shared" si="73"/>
        <v>0</v>
      </c>
      <c r="M301" s="21">
        <f t="shared" si="73"/>
        <v>0</v>
      </c>
      <c r="N301" s="21">
        <f t="shared" si="73"/>
        <v>0</v>
      </c>
      <c r="O301" s="21">
        <f t="shared" si="73"/>
        <v>0</v>
      </c>
      <c r="P301" s="21">
        <f t="shared" si="73"/>
        <v>0</v>
      </c>
      <c r="Q301" s="21">
        <f t="shared" si="73"/>
        <v>0</v>
      </c>
      <c r="R301" s="21">
        <f t="shared" si="73"/>
        <v>0</v>
      </c>
      <c r="S301" s="21">
        <f t="shared" si="73"/>
        <v>0</v>
      </c>
      <c r="T301" s="21">
        <f t="shared" si="73"/>
        <v>0</v>
      </c>
      <c r="U301" s="21">
        <f t="shared" si="73"/>
        <v>0</v>
      </c>
      <c r="V301" s="21">
        <f t="shared" si="73"/>
        <v>0</v>
      </c>
      <c r="W301" s="21">
        <f t="shared" si="73"/>
        <v>0</v>
      </c>
      <c r="X301" s="21">
        <f t="shared" si="73"/>
        <v>-3.431611324673782E-3</v>
      </c>
      <c r="Y301" s="21">
        <f t="shared" si="73"/>
        <v>-3.431611324673782E-3</v>
      </c>
      <c r="Z301" s="21">
        <f t="shared" si="73"/>
        <v>-1.0265752522117332E-2</v>
      </c>
      <c r="AA301" s="21">
        <f t="shared" si="73"/>
        <v>-1.2301454155398388E-2</v>
      </c>
      <c r="AB301" s="21">
        <f t="shared" si="73"/>
        <v>-0.18292233247625495</v>
      </c>
      <c r="AC301" s="21">
        <f t="shared" si="73"/>
        <v>-0.18292233247625495</v>
      </c>
      <c r="AD301" s="21">
        <f t="shared" si="73"/>
        <v>-0.19103605755747521</v>
      </c>
      <c r="AE301" s="21">
        <f t="shared" si="73"/>
        <v>-0.19103605755747521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0</v>
      </c>
      <c r="D302" s="21">
        <f t="shared" si="74"/>
        <v>0</v>
      </c>
      <c r="E302" s="21">
        <f t="shared" si="74"/>
        <v>0</v>
      </c>
      <c r="F302" s="21">
        <f t="shared" si="74"/>
        <v>0</v>
      </c>
      <c r="G302" s="21">
        <f t="shared" si="74"/>
        <v>0</v>
      </c>
      <c r="H302" s="21">
        <f t="shared" si="74"/>
        <v>0</v>
      </c>
      <c r="I302" s="21">
        <f t="shared" si="74"/>
        <v>0</v>
      </c>
      <c r="J302" s="21">
        <f t="shared" si="74"/>
        <v>0</v>
      </c>
      <c r="K302" s="21">
        <f t="shared" si="74"/>
        <v>0</v>
      </c>
      <c r="L302" s="21">
        <f t="shared" si="74"/>
        <v>0</v>
      </c>
      <c r="M302" s="21">
        <f t="shared" si="74"/>
        <v>0</v>
      </c>
      <c r="N302" s="21">
        <f t="shared" si="74"/>
        <v>0</v>
      </c>
      <c r="O302" s="21">
        <f t="shared" si="74"/>
        <v>0</v>
      </c>
      <c r="P302" s="21">
        <f t="shared" si="74"/>
        <v>0</v>
      </c>
      <c r="Q302" s="21">
        <f t="shared" si="74"/>
        <v>0</v>
      </c>
      <c r="R302" s="21">
        <f t="shared" si="74"/>
        <v>0</v>
      </c>
      <c r="S302" s="21">
        <f t="shared" si="74"/>
        <v>0</v>
      </c>
      <c r="T302" s="21">
        <f t="shared" si="74"/>
        <v>0</v>
      </c>
      <c r="U302" s="21">
        <f t="shared" si="74"/>
        <v>0</v>
      </c>
      <c r="V302" s="21">
        <f t="shared" si="74"/>
        <v>0</v>
      </c>
      <c r="W302" s="21">
        <f t="shared" si="74"/>
        <v>0</v>
      </c>
      <c r="X302" s="21">
        <f t="shared" si="74"/>
        <v>0</v>
      </c>
      <c r="Y302" s="21">
        <f t="shared" si="74"/>
        <v>0</v>
      </c>
      <c r="Z302" s="21">
        <f t="shared" si="74"/>
        <v>0</v>
      </c>
      <c r="AA302" s="21">
        <f t="shared" si="74"/>
        <v>0</v>
      </c>
      <c r="AB302" s="21">
        <f t="shared" si="74"/>
        <v>0</v>
      </c>
      <c r="AC302" s="21">
        <f t="shared" si="74"/>
        <v>0</v>
      </c>
      <c r="AD302" s="21">
        <f t="shared" si="74"/>
        <v>0</v>
      </c>
      <c r="AE302" s="21">
        <f t="shared" si="7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0</v>
      </c>
      <c r="D315" s="21">
        <f t="shared" si="75"/>
        <v>0</v>
      </c>
      <c r="E315" s="21">
        <f t="shared" si="75"/>
        <v>0</v>
      </c>
      <c r="F315" s="21">
        <f t="shared" si="75"/>
        <v>0</v>
      </c>
      <c r="G315" s="21">
        <f t="shared" si="75"/>
        <v>0</v>
      </c>
      <c r="H315" s="21">
        <f t="shared" si="75"/>
        <v>0</v>
      </c>
      <c r="I315" s="21">
        <f t="shared" si="75"/>
        <v>0</v>
      </c>
      <c r="J315" s="21">
        <f t="shared" si="75"/>
        <v>0</v>
      </c>
      <c r="K315" s="21">
        <f t="shared" si="75"/>
        <v>0</v>
      </c>
      <c r="L315" s="21">
        <f t="shared" si="75"/>
        <v>0</v>
      </c>
      <c r="M315" s="21">
        <f t="shared" si="75"/>
        <v>0</v>
      </c>
      <c r="N315" s="21">
        <f t="shared" si="75"/>
        <v>0</v>
      </c>
      <c r="O315" s="21">
        <f t="shared" si="75"/>
        <v>0</v>
      </c>
      <c r="P315" s="21">
        <f t="shared" si="75"/>
        <v>0</v>
      </c>
      <c r="Q315" s="21">
        <f t="shared" si="75"/>
        <v>0</v>
      </c>
      <c r="R315" s="21">
        <f t="shared" si="75"/>
        <v>0</v>
      </c>
      <c r="S315" s="21">
        <f t="shared" si="75"/>
        <v>0</v>
      </c>
      <c r="T315" s="21">
        <f t="shared" si="75"/>
        <v>0</v>
      </c>
      <c r="U315" s="21">
        <f t="shared" si="75"/>
        <v>0</v>
      </c>
      <c r="V315" s="21">
        <f t="shared" si="75"/>
        <v>0</v>
      </c>
      <c r="W315" s="21">
        <f t="shared" si="75"/>
        <v>0</v>
      </c>
      <c r="X315" s="21">
        <f t="shared" si="75"/>
        <v>-3.431611324673782E-3</v>
      </c>
      <c r="Y315" s="21">
        <f t="shared" si="75"/>
        <v>-3.431611324673782E-3</v>
      </c>
      <c r="Z315" s="21">
        <f t="shared" si="75"/>
        <v>-1.0265752522117332E-2</v>
      </c>
      <c r="AA315" s="21">
        <f t="shared" si="75"/>
        <v>-1.2301454155398388E-2</v>
      </c>
      <c r="AB315" s="21">
        <f t="shared" si="75"/>
        <v>-0.18292233247625495</v>
      </c>
      <c r="AC315" s="21">
        <f t="shared" si="75"/>
        <v>-0.18292233247625495</v>
      </c>
      <c r="AD315" s="21">
        <f t="shared" si="75"/>
        <v>-0.19103605755747521</v>
      </c>
      <c r="AE315" s="21">
        <f t="shared" si="75"/>
        <v>-0.19103605755747521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-3.431611324673782E-3</v>
      </c>
      <c r="Y326" s="35">
        <v>-3.431611324673782E-3</v>
      </c>
      <c r="Z326" s="35">
        <v>-1.0265752522117332E-2</v>
      </c>
      <c r="AA326" s="35">
        <v>-1.2301454155398388E-2</v>
      </c>
      <c r="AB326" s="35">
        <v>-0.18292233247625495</v>
      </c>
      <c r="AC326" s="35">
        <v>-0.18292233247625495</v>
      </c>
      <c r="AD326" s="35">
        <v>-0.19103605755747521</v>
      </c>
      <c r="AE326" s="35">
        <v>-0.19103605755747521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0</v>
      </c>
      <c r="D328" s="21">
        <f t="shared" si="76"/>
        <v>0</v>
      </c>
      <c r="E328" s="21">
        <f t="shared" si="76"/>
        <v>0</v>
      </c>
      <c r="F328" s="21">
        <f t="shared" si="76"/>
        <v>0</v>
      </c>
      <c r="G328" s="21">
        <f t="shared" si="76"/>
        <v>0</v>
      </c>
      <c r="H328" s="21">
        <f t="shared" si="76"/>
        <v>0</v>
      </c>
      <c r="I328" s="21">
        <f t="shared" si="76"/>
        <v>0</v>
      </c>
      <c r="J328" s="21">
        <f t="shared" si="76"/>
        <v>0</v>
      </c>
      <c r="K328" s="21">
        <f t="shared" si="76"/>
        <v>0</v>
      </c>
      <c r="L328" s="21">
        <f t="shared" si="76"/>
        <v>0</v>
      </c>
      <c r="M328" s="21">
        <f t="shared" si="76"/>
        <v>0</v>
      </c>
      <c r="N328" s="21">
        <f t="shared" si="76"/>
        <v>0</v>
      </c>
      <c r="O328" s="21">
        <f t="shared" si="76"/>
        <v>0</v>
      </c>
      <c r="P328" s="21">
        <f t="shared" si="76"/>
        <v>0</v>
      </c>
      <c r="Q328" s="21">
        <f t="shared" si="76"/>
        <v>0</v>
      </c>
      <c r="R328" s="21">
        <f t="shared" si="76"/>
        <v>0</v>
      </c>
      <c r="S328" s="21">
        <f t="shared" si="76"/>
        <v>0</v>
      </c>
      <c r="T328" s="21">
        <f t="shared" si="76"/>
        <v>0</v>
      </c>
      <c r="U328" s="21">
        <f t="shared" si="76"/>
        <v>0</v>
      </c>
      <c r="V328" s="21">
        <f t="shared" si="76"/>
        <v>0</v>
      </c>
      <c r="W328" s="21">
        <f t="shared" si="76"/>
        <v>0</v>
      </c>
      <c r="X328" s="21">
        <f t="shared" si="76"/>
        <v>0</v>
      </c>
      <c r="Y328" s="21">
        <f t="shared" si="76"/>
        <v>0</v>
      </c>
      <c r="Z328" s="21">
        <f t="shared" si="76"/>
        <v>0</v>
      </c>
      <c r="AA328" s="21">
        <f t="shared" si="76"/>
        <v>0</v>
      </c>
      <c r="AB328" s="21">
        <f t="shared" si="76"/>
        <v>0</v>
      </c>
      <c r="AC328" s="21">
        <f t="shared" si="76"/>
        <v>0</v>
      </c>
      <c r="AD328" s="21">
        <f t="shared" si="76"/>
        <v>0</v>
      </c>
      <c r="AE328" s="21">
        <f t="shared" si="7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-0.10554122522401568</v>
      </c>
      <c r="D341" s="21">
        <f t="shared" si="77"/>
        <v>-0.10554122522401568</v>
      </c>
      <c r="E341" s="21">
        <f t="shared" si="77"/>
        <v>-0.1055412252240148</v>
      </c>
      <c r="F341" s="21">
        <f t="shared" si="77"/>
        <v>-0.1055412252240148</v>
      </c>
      <c r="G341" s="21">
        <f t="shared" si="77"/>
        <v>-0.1055412252240148</v>
      </c>
      <c r="H341" s="21">
        <f t="shared" si="77"/>
        <v>-0.45532747200745533</v>
      </c>
      <c r="I341" s="21">
        <f t="shared" si="77"/>
        <v>-0.91251907634903118</v>
      </c>
      <c r="J341" s="21">
        <f t="shared" si="77"/>
        <v>-1.3076534036966785</v>
      </c>
      <c r="K341" s="21">
        <f t="shared" si="77"/>
        <v>-1.6357770679006802</v>
      </c>
      <c r="L341" s="21">
        <f t="shared" si="77"/>
        <v>-1.8572629797632381</v>
      </c>
      <c r="M341" s="21">
        <f t="shared" si="77"/>
        <v>-3.2846293722795177</v>
      </c>
      <c r="N341" s="21">
        <f t="shared" si="77"/>
        <v>-3.3141385473024827</v>
      </c>
      <c r="O341" s="21">
        <f t="shared" si="77"/>
        <v>-4.2766008923487604</v>
      </c>
      <c r="P341" s="21">
        <f t="shared" si="77"/>
        <v>-3.6528441567971894</v>
      </c>
      <c r="Q341" s="21">
        <f t="shared" si="77"/>
        <v>-5.6173545345631517</v>
      </c>
      <c r="R341" s="21">
        <f t="shared" si="77"/>
        <v>-7.6195864512443858</v>
      </c>
      <c r="S341" s="21">
        <f t="shared" si="77"/>
        <v>-7.8596716718800721</v>
      </c>
      <c r="T341" s="21">
        <f t="shared" si="77"/>
        <v>-7.7331007652830515</v>
      </c>
      <c r="U341" s="21">
        <f t="shared" si="77"/>
        <v>-7.6518695890311976</v>
      </c>
      <c r="V341" s="21">
        <f t="shared" si="77"/>
        <v>-8.0527894296632816</v>
      </c>
      <c r="W341" s="21">
        <f t="shared" si="77"/>
        <v>-9.2765765786530405</v>
      </c>
      <c r="X341" s="21">
        <f t="shared" si="77"/>
        <v>-9.7836442047485228</v>
      </c>
      <c r="Y341" s="21">
        <f t="shared" si="77"/>
        <v>-12.36910480034588</v>
      </c>
      <c r="Z341" s="21">
        <f t="shared" si="77"/>
        <v>-14.694045905931294</v>
      </c>
      <c r="AA341" s="21">
        <f t="shared" si="77"/>
        <v>-16.624811330599112</v>
      </c>
      <c r="AB341" s="21">
        <f t="shared" si="77"/>
        <v>-17.900372922989924</v>
      </c>
      <c r="AC341" s="21">
        <f t="shared" si="77"/>
        <v>-18.505034498615046</v>
      </c>
      <c r="AD341" s="21">
        <f t="shared" si="77"/>
        <v>-18.958594868876705</v>
      </c>
      <c r="AE341" s="21">
        <f t="shared" si="77"/>
        <v>-20.218830248280312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-6.3255316895692124E-2</v>
      </c>
      <c r="D343" s="35">
        <v>-6.3255316895692124E-2</v>
      </c>
      <c r="E343" s="35">
        <v>-6.3255316895691235E-2</v>
      </c>
      <c r="F343" s="35">
        <v>-6.3255316895691235E-2</v>
      </c>
      <c r="G343" s="35">
        <v>-6.3255316895691235E-2</v>
      </c>
      <c r="H343" s="35">
        <v>-0.26365050185731154</v>
      </c>
      <c r="I343" s="35">
        <v>-0.52557902808565515</v>
      </c>
      <c r="J343" s="35">
        <v>-0.75195447120746817</v>
      </c>
      <c r="K343" s="35">
        <v>-0.93993899885287913</v>
      </c>
      <c r="L343" s="35">
        <v>-1.0668299520628548</v>
      </c>
      <c r="M343" s="35">
        <v>-1.8817889972553585</v>
      </c>
      <c r="N343" s="35">
        <v>-1.6720715487660558</v>
      </c>
      <c r="O343" s="35">
        <v>-2.3125599725306807</v>
      </c>
      <c r="P343" s="35">
        <v>-1.0877852505866932</v>
      </c>
      <c r="Q343" s="35">
        <v>-2.3332205374902988</v>
      </c>
      <c r="R343" s="35">
        <v>-3.7993658752375814</v>
      </c>
      <c r="S343" s="35">
        <v>-3.7993658752375814</v>
      </c>
      <c r="T343" s="35">
        <v>-3.8466608861326539</v>
      </c>
      <c r="U343" s="35">
        <v>-3.9727809151861844</v>
      </c>
      <c r="V343" s="35">
        <v>-4.1777259623981688</v>
      </c>
      <c r="W343" s="35">
        <v>-5.0920961730362597</v>
      </c>
      <c r="X343" s="35">
        <v>-5.5808112856186884</v>
      </c>
      <c r="Y343" s="35">
        <v>-8.166271881216046</v>
      </c>
      <c r="Z343" s="35">
        <v>-10.231487356967593</v>
      </c>
      <c r="AA343" s="35">
        <v>-11.681867691083186</v>
      </c>
      <c r="AB343" s="35">
        <v>-13.06918801067201</v>
      </c>
      <c r="AC343" s="35">
        <v>-13.06918801067201</v>
      </c>
      <c r="AD343" s="35">
        <v>-13.384488083305834</v>
      </c>
      <c r="AE343" s="35">
        <v>-14.361918308470688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-0.13826029762783332</v>
      </c>
      <c r="AE345" s="35">
        <v>-0.4210654518665834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-4.2285908328323567E-2</v>
      </c>
      <c r="D348" s="35">
        <v>-4.2285908328323567E-2</v>
      </c>
      <c r="E348" s="35">
        <v>-4.2285908328323567E-2</v>
      </c>
      <c r="F348" s="35">
        <v>-4.2285908328323567E-2</v>
      </c>
      <c r="G348" s="35">
        <v>-4.2285908328323567E-2</v>
      </c>
      <c r="H348" s="35">
        <v>-0.19167697015014379</v>
      </c>
      <c r="I348" s="35">
        <v>-0.38694004826337608</v>
      </c>
      <c r="J348" s="35">
        <v>-0.55569893248921043</v>
      </c>
      <c r="K348" s="35">
        <v>-0.69583806904780121</v>
      </c>
      <c r="L348" s="35">
        <v>-0.79043302770038326</v>
      </c>
      <c r="M348" s="35">
        <v>-1.4028403750241591</v>
      </c>
      <c r="N348" s="35">
        <v>-1.6420669985364269</v>
      </c>
      <c r="O348" s="35">
        <v>-1.9640409198180797</v>
      </c>
      <c r="P348" s="35">
        <v>-2.5650589062104965</v>
      </c>
      <c r="Q348" s="35">
        <v>-3.2841339970728534</v>
      </c>
      <c r="R348" s="35">
        <v>-3.8202205760068044</v>
      </c>
      <c r="S348" s="35">
        <v>-4.0603057966424903</v>
      </c>
      <c r="T348" s="35">
        <v>-3.886439879150398</v>
      </c>
      <c r="U348" s="35">
        <v>-3.6790886738450133</v>
      </c>
      <c r="V348" s="35">
        <v>-3.8750634672651127</v>
      </c>
      <c r="W348" s="35">
        <v>-4.1844804056167808</v>
      </c>
      <c r="X348" s="35">
        <v>-4.2028329191298344</v>
      </c>
      <c r="Y348" s="35">
        <v>-4.2028329191298344</v>
      </c>
      <c r="Z348" s="35">
        <v>-4.4625585489637007</v>
      </c>
      <c r="AA348" s="35">
        <v>-4.9429436395159261</v>
      </c>
      <c r="AB348" s="35">
        <v>-4.831184912317914</v>
      </c>
      <c r="AC348" s="35">
        <v>-5.4358464879430386</v>
      </c>
      <c r="AD348" s="35">
        <v>-5.4358464879430386</v>
      </c>
      <c r="AE348" s="35">
        <v>-5.4358464879430386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0</v>
      </c>
      <c r="D364" s="21">
        <f t="shared" si="83"/>
        <v>0</v>
      </c>
      <c r="E364" s="21">
        <f t="shared" si="83"/>
        <v>0</v>
      </c>
      <c r="F364" s="21">
        <f t="shared" si="83"/>
        <v>0</v>
      </c>
      <c r="G364" s="21">
        <f t="shared" si="83"/>
        <v>0</v>
      </c>
      <c r="H364" s="21">
        <f t="shared" si="83"/>
        <v>0</v>
      </c>
      <c r="I364" s="21">
        <f t="shared" si="83"/>
        <v>0</v>
      </c>
      <c r="J364" s="21">
        <f t="shared" si="83"/>
        <v>0</v>
      </c>
      <c r="K364" s="21">
        <f t="shared" si="83"/>
        <v>0</v>
      </c>
      <c r="L364" s="21">
        <f t="shared" si="83"/>
        <v>0</v>
      </c>
      <c r="M364" s="21">
        <f t="shared" si="83"/>
        <v>0</v>
      </c>
      <c r="N364" s="21">
        <f t="shared" si="83"/>
        <v>0</v>
      </c>
      <c r="O364" s="21">
        <f t="shared" si="83"/>
        <v>0</v>
      </c>
      <c r="P364" s="21">
        <f t="shared" si="83"/>
        <v>0</v>
      </c>
      <c r="Q364" s="21">
        <f t="shared" si="83"/>
        <v>0</v>
      </c>
      <c r="R364" s="21">
        <f t="shared" si="83"/>
        <v>0</v>
      </c>
      <c r="S364" s="21">
        <f t="shared" si="83"/>
        <v>0</v>
      </c>
      <c r="T364" s="21">
        <f t="shared" si="83"/>
        <v>0</v>
      </c>
      <c r="U364" s="21">
        <f t="shared" si="83"/>
        <v>0</v>
      </c>
      <c r="V364" s="21">
        <f t="shared" si="83"/>
        <v>0</v>
      </c>
      <c r="W364" s="21">
        <f t="shared" si="83"/>
        <v>0</v>
      </c>
      <c r="X364" s="21">
        <f t="shared" si="83"/>
        <v>0</v>
      </c>
      <c r="Y364" s="21">
        <f t="shared" si="83"/>
        <v>0</v>
      </c>
      <c r="Z364" s="21">
        <f t="shared" si="83"/>
        <v>0</v>
      </c>
      <c r="AA364" s="21">
        <f t="shared" si="83"/>
        <v>0</v>
      </c>
      <c r="AB364" s="21">
        <f t="shared" si="83"/>
        <v>0</v>
      </c>
      <c r="AC364" s="21">
        <f t="shared" si="83"/>
        <v>0</v>
      </c>
      <c r="AD364" s="21">
        <f t="shared" si="83"/>
        <v>0</v>
      </c>
      <c r="AE364" s="21">
        <f t="shared" si="83"/>
        <v>0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0</v>
      </c>
      <c r="D366" s="35">
        <v>0</v>
      </c>
      <c r="E366" s="35">
        <v>0</v>
      </c>
      <c r="F366" s="35">
        <v>0</v>
      </c>
      <c r="G366" s="35">
        <v>0</v>
      </c>
      <c r="H366" s="35">
        <v>0</v>
      </c>
      <c r="I366" s="35">
        <v>0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5">
        <v>0</v>
      </c>
      <c r="AD366" s="35">
        <v>0</v>
      </c>
      <c r="AE366" s="35">
        <v>0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-9.1710353534290228</v>
      </c>
      <c r="D367" s="21">
        <f t="shared" si="84"/>
        <v>-9.6781029795245068</v>
      </c>
      <c r="E367" s="21">
        <f t="shared" si="84"/>
        <v>-12.263563575121866</v>
      </c>
      <c r="F367" s="21">
        <f t="shared" si="84"/>
        <v>-14.588504680707278</v>
      </c>
      <c r="G367" s="21">
        <f t="shared" si="84"/>
        <v>-16.519270105375096</v>
      </c>
      <c r="H367" s="21">
        <f t="shared" si="84"/>
        <v>-17.44504545098247</v>
      </c>
      <c r="I367" s="21">
        <f t="shared" si="84"/>
        <v>-17.592515422266018</v>
      </c>
      <c r="J367" s="21">
        <f t="shared" si="84"/>
        <v>-17.650941465180029</v>
      </c>
      <c r="K367" s="21">
        <f t="shared" si="84"/>
        <v>-18.583053180379633</v>
      </c>
      <c r="L367" s="21">
        <f t="shared" si="84"/>
        <v>-19.424335154370752</v>
      </c>
      <c r="M367" s="21">
        <f t="shared" si="84"/>
        <v>-19.145705290219272</v>
      </c>
      <c r="N367" s="21">
        <f t="shared" si="84"/>
        <v>-20.382040002339668</v>
      </c>
      <c r="O367" s="21">
        <f t="shared" si="84"/>
        <v>-20.616361049574873</v>
      </c>
      <c r="P367" s="21">
        <f t="shared" si="84"/>
        <v>-22.681669829679173</v>
      </c>
      <c r="Q367" s="21">
        <f t="shared" si="84"/>
        <v>-22.298056891438364</v>
      </c>
      <c r="R367" s="21">
        <f t="shared" si="84"/>
        <v>-22.904011872702597</v>
      </c>
      <c r="S367" s="21">
        <f t="shared" si="84"/>
        <v>-24.614756057796683</v>
      </c>
      <c r="T367" s="21">
        <f t="shared" si="84"/>
        <v>-25.873087057743071</v>
      </c>
      <c r="U367" s="21">
        <f t="shared" si="84"/>
        <v>-26.827617901366377</v>
      </c>
      <c r="V367" s="21">
        <f t="shared" si="84"/>
        <v>-26.426698060734289</v>
      </c>
      <c r="W367" s="21">
        <f t="shared" si="84"/>
        <v>-25.202910911744535</v>
      </c>
      <c r="X367" s="21">
        <f t="shared" si="84"/>
        <v>-24.695843285649048</v>
      </c>
      <c r="Y367" s="21">
        <f t="shared" si="84"/>
        <v>-22.110382690051694</v>
      </c>
      <c r="Z367" s="21">
        <f t="shared" si="84"/>
        <v>-19.785441584466277</v>
      </c>
      <c r="AA367" s="21">
        <f t="shared" si="84"/>
        <v>-17.854676159798462</v>
      </c>
      <c r="AB367" s="21">
        <f t="shared" si="84"/>
        <v>-16.579114567407647</v>
      </c>
      <c r="AC367" s="21">
        <f t="shared" si="84"/>
        <v>-15.974452991782524</v>
      </c>
      <c r="AD367" s="21">
        <f t="shared" si="84"/>
        <v>-15.520892621520865</v>
      </c>
      <c r="AE367" s="21">
        <f t="shared" si="84"/>
        <v>-14.260657242117258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0</v>
      </c>
      <c r="D368" s="21">
        <f t="shared" si="85"/>
        <v>0</v>
      </c>
      <c r="E368" s="21">
        <f t="shared" si="85"/>
        <v>0</v>
      </c>
      <c r="F368" s="21">
        <f t="shared" si="85"/>
        <v>0</v>
      </c>
      <c r="G368" s="21">
        <f t="shared" si="85"/>
        <v>0</v>
      </c>
      <c r="H368" s="21">
        <f t="shared" si="85"/>
        <v>0</v>
      </c>
      <c r="I368" s="21">
        <f t="shared" si="85"/>
        <v>0</v>
      </c>
      <c r="J368" s="21">
        <f t="shared" si="85"/>
        <v>0</v>
      </c>
      <c r="K368" s="21">
        <f t="shared" si="85"/>
        <v>0</v>
      </c>
      <c r="L368" s="21">
        <f t="shared" si="85"/>
        <v>0</v>
      </c>
      <c r="M368" s="21">
        <f t="shared" si="85"/>
        <v>0</v>
      </c>
      <c r="N368" s="21">
        <f t="shared" si="85"/>
        <v>0</v>
      </c>
      <c r="O368" s="21">
        <f t="shared" si="85"/>
        <v>0</v>
      </c>
      <c r="P368" s="21">
        <f t="shared" si="85"/>
        <v>0</v>
      </c>
      <c r="Q368" s="21">
        <f t="shared" si="85"/>
        <v>0</v>
      </c>
      <c r="R368" s="21">
        <f t="shared" si="85"/>
        <v>0</v>
      </c>
      <c r="S368" s="21">
        <f t="shared" si="85"/>
        <v>0</v>
      </c>
      <c r="T368" s="21">
        <f t="shared" si="85"/>
        <v>0</v>
      </c>
      <c r="U368" s="21">
        <f t="shared" si="85"/>
        <v>0</v>
      </c>
      <c r="V368" s="21">
        <f t="shared" si="85"/>
        <v>0</v>
      </c>
      <c r="W368" s="21">
        <f t="shared" si="85"/>
        <v>0</v>
      </c>
      <c r="X368" s="21">
        <f t="shared" si="85"/>
        <v>0</v>
      </c>
      <c r="Y368" s="21">
        <f t="shared" si="85"/>
        <v>0</v>
      </c>
      <c r="Z368" s="21">
        <f t="shared" si="85"/>
        <v>0</v>
      </c>
      <c r="AA368" s="21">
        <f t="shared" si="85"/>
        <v>0</v>
      </c>
      <c r="AB368" s="21">
        <f t="shared" si="85"/>
        <v>0</v>
      </c>
      <c r="AC368" s="21">
        <f t="shared" si="85"/>
        <v>0</v>
      </c>
      <c r="AD368" s="21">
        <f t="shared" si="85"/>
        <v>0</v>
      </c>
      <c r="AE368" s="21">
        <f t="shared" si="8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0</v>
      </c>
      <c r="Y370" s="35">
        <v>0</v>
      </c>
      <c r="Z370" s="35">
        <v>0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-9.1710353534290228</v>
      </c>
      <c r="D371" s="21">
        <f t="shared" si="86"/>
        <v>-9.6781029795245068</v>
      </c>
      <c r="E371" s="21">
        <f t="shared" si="86"/>
        <v>-12.263563575121866</v>
      </c>
      <c r="F371" s="21">
        <f t="shared" si="86"/>
        <v>-14.588504680707278</v>
      </c>
      <c r="G371" s="21">
        <f t="shared" si="86"/>
        <v>-16.519270105375096</v>
      </c>
      <c r="H371" s="21">
        <f t="shared" si="86"/>
        <v>-17.44504545098247</v>
      </c>
      <c r="I371" s="21">
        <f t="shared" si="86"/>
        <v>-17.592515422266018</v>
      </c>
      <c r="J371" s="21">
        <f t="shared" si="86"/>
        <v>-17.650941465180029</v>
      </c>
      <c r="K371" s="21">
        <f t="shared" si="86"/>
        <v>-18.583053180379633</v>
      </c>
      <c r="L371" s="21">
        <f t="shared" si="86"/>
        <v>-19.424335154370752</v>
      </c>
      <c r="M371" s="21">
        <f t="shared" si="86"/>
        <v>-19.145705290219272</v>
      </c>
      <c r="N371" s="21">
        <f t="shared" si="86"/>
        <v>-20.382040002339668</v>
      </c>
      <c r="O371" s="21">
        <f t="shared" si="86"/>
        <v>-20.616361049574873</v>
      </c>
      <c r="P371" s="21">
        <f t="shared" si="86"/>
        <v>-22.681669829679173</v>
      </c>
      <c r="Q371" s="21">
        <f t="shared" si="86"/>
        <v>-22.298056891438364</v>
      </c>
      <c r="R371" s="21">
        <f t="shared" si="86"/>
        <v>-22.904011872702597</v>
      </c>
      <c r="S371" s="21">
        <f t="shared" si="86"/>
        <v>-24.614756057796683</v>
      </c>
      <c r="T371" s="21">
        <f t="shared" si="86"/>
        <v>-25.873087057743071</v>
      </c>
      <c r="U371" s="21">
        <f t="shared" si="86"/>
        <v>-26.827617901366377</v>
      </c>
      <c r="V371" s="21">
        <f t="shared" si="86"/>
        <v>-26.426698060734289</v>
      </c>
      <c r="W371" s="21">
        <f t="shared" si="86"/>
        <v>-25.202910911744535</v>
      </c>
      <c r="X371" s="21">
        <f t="shared" si="86"/>
        <v>-24.695843285649048</v>
      </c>
      <c r="Y371" s="21">
        <f t="shared" si="86"/>
        <v>-22.110382690051694</v>
      </c>
      <c r="Z371" s="21">
        <f t="shared" si="86"/>
        <v>-19.785441584466277</v>
      </c>
      <c r="AA371" s="21">
        <f t="shared" si="86"/>
        <v>-17.854676159798462</v>
      </c>
      <c r="AB371" s="21">
        <f t="shared" si="86"/>
        <v>-16.579114567407647</v>
      </c>
      <c r="AC371" s="21">
        <f t="shared" si="86"/>
        <v>-15.974452991782524</v>
      </c>
      <c r="AD371" s="21">
        <f t="shared" si="86"/>
        <v>-15.520892621520865</v>
      </c>
      <c r="AE371" s="21">
        <f t="shared" si="86"/>
        <v>-14.260657242117258</v>
      </c>
    </row>
    <row r="372" spans="1:31" x14ac:dyDescent="0.2">
      <c r="A372" s="9" t="s">
        <v>646</v>
      </c>
      <c r="B372" s="4" t="s">
        <v>647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0</v>
      </c>
      <c r="Y372" s="35">
        <v>0</v>
      </c>
      <c r="Z372" s="35">
        <v>0</v>
      </c>
      <c r="AA372" s="35">
        <v>0</v>
      </c>
      <c r="AB372" s="35">
        <v>0</v>
      </c>
      <c r="AC372" s="35">
        <v>0</v>
      </c>
      <c r="AD372" s="35">
        <v>0</v>
      </c>
      <c r="AE372" s="35">
        <v>0</v>
      </c>
    </row>
    <row r="373" spans="1:31" x14ac:dyDescent="0.2">
      <c r="A373" s="9" t="s">
        <v>648</v>
      </c>
      <c r="B373" s="4" t="s">
        <v>649</v>
      </c>
      <c r="C373" s="35">
        <v>-9.1710353534290228</v>
      </c>
      <c r="D373" s="35">
        <v>-9.6781029795245068</v>
      </c>
      <c r="E373" s="35">
        <v>-12.263563575121866</v>
      </c>
      <c r="F373" s="35">
        <v>-14.588504680707278</v>
      </c>
      <c r="G373" s="35">
        <v>-16.519270105375096</v>
      </c>
      <c r="H373" s="35">
        <v>-17.44504545098247</v>
      </c>
      <c r="I373" s="35">
        <v>-17.592515422266018</v>
      </c>
      <c r="J373" s="35">
        <v>-17.650941465180029</v>
      </c>
      <c r="K373" s="35">
        <v>-18.583053180379633</v>
      </c>
      <c r="L373" s="35">
        <v>-19.424335154370752</v>
      </c>
      <c r="M373" s="35">
        <v>-19.145705290219272</v>
      </c>
      <c r="N373" s="35">
        <v>-20.382040002339668</v>
      </c>
      <c r="O373" s="35">
        <v>-20.616361049574873</v>
      </c>
      <c r="P373" s="35">
        <v>-22.681669829679173</v>
      </c>
      <c r="Q373" s="35">
        <v>-22.298056891438364</v>
      </c>
      <c r="R373" s="35">
        <v>-22.904011872702597</v>
      </c>
      <c r="S373" s="35">
        <v>-24.614756057796683</v>
      </c>
      <c r="T373" s="35">
        <v>-25.873087057743071</v>
      </c>
      <c r="U373" s="35">
        <v>-26.827617901366377</v>
      </c>
      <c r="V373" s="35">
        <v>-26.426698060734289</v>
      </c>
      <c r="W373" s="35">
        <v>-25.202910911744535</v>
      </c>
      <c r="X373" s="35">
        <v>-24.695843285649048</v>
      </c>
      <c r="Y373" s="35">
        <v>-22.110382690051694</v>
      </c>
      <c r="Z373" s="35">
        <v>-19.785441584466277</v>
      </c>
      <c r="AA373" s="35">
        <v>-17.854676159798462</v>
      </c>
      <c r="AB373" s="35">
        <v>-16.579114567407647</v>
      </c>
      <c r="AC373" s="35">
        <v>-15.974452991782524</v>
      </c>
      <c r="AD373" s="35">
        <v>-15.520892621520865</v>
      </c>
      <c r="AE373" s="35">
        <v>-14.260657242117258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0</v>
      </c>
      <c r="D374" s="21">
        <f t="shared" si="87"/>
        <v>0</v>
      </c>
      <c r="E374" s="21">
        <f t="shared" si="87"/>
        <v>0</v>
      </c>
      <c r="F374" s="21">
        <f t="shared" si="87"/>
        <v>0</v>
      </c>
      <c r="G374" s="21">
        <f t="shared" si="87"/>
        <v>0</v>
      </c>
      <c r="H374" s="21">
        <f t="shared" si="87"/>
        <v>0</v>
      </c>
      <c r="I374" s="21">
        <f t="shared" si="87"/>
        <v>0</v>
      </c>
      <c r="J374" s="21">
        <f t="shared" si="87"/>
        <v>0</v>
      </c>
      <c r="K374" s="21">
        <f t="shared" si="87"/>
        <v>0</v>
      </c>
      <c r="L374" s="21">
        <f t="shared" si="87"/>
        <v>0</v>
      </c>
      <c r="M374" s="21">
        <f t="shared" si="87"/>
        <v>0</v>
      </c>
      <c r="N374" s="21">
        <f t="shared" si="87"/>
        <v>0</v>
      </c>
      <c r="O374" s="21">
        <f t="shared" si="87"/>
        <v>0</v>
      </c>
      <c r="P374" s="21">
        <f t="shared" si="87"/>
        <v>0</v>
      </c>
      <c r="Q374" s="21">
        <f t="shared" si="87"/>
        <v>0</v>
      </c>
      <c r="R374" s="21">
        <f t="shared" si="87"/>
        <v>0</v>
      </c>
      <c r="S374" s="21">
        <f t="shared" si="87"/>
        <v>0</v>
      </c>
      <c r="T374" s="21">
        <f t="shared" si="87"/>
        <v>0</v>
      </c>
      <c r="U374" s="21">
        <f t="shared" si="87"/>
        <v>0</v>
      </c>
      <c r="V374" s="21">
        <f t="shared" si="87"/>
        <v>0</v>
      </c>
      <c r="W374" s="21">
        <f t="shared" si="87"/>
        <v>0</v>
      </c>
      <c r="X374" s="21">
        <f t="shared" si="87"/>
        <v>0</v>
      </c>
      <c r="Y374" s="21">
        <f t="shared" si="87"/>
        <v>0</v>
      </c>
      <c r="Z374" s="21">
        <f t="shared" si="87"/>
        <v>0</v>
      </c>
      <c r="AA374" s="21">
        <f t="shared" si="87"/>
        <v>0</v>
      </c>
      <c r="AB374" s="21">
        <f t="shared" si="87"/>
        <v>0</v>
      </c>
      <c r="AC374" s="21">
        <f t="shared" si="87"/>
        <v>0</v>
      </c>
      <c r="AD374" s="21">
        <f t="shared" si="87"/>
        <v>0</v>
      </c>
      <c r="AE374" s="21">
        <f t="shared" si="87"/>
        <v>0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0</v>
      </c>
      <c r="D391" s="21">
        <f t="shared" si="92"/>
        <v>0</v>
      </c>
      <c r="E391" s="21">
        <f t="shared" si="92"/>
        <v>0</v>
      </c>
      <c r="F391" s="21">
        <f t="shared" si="92"/>
        <v>0</v>
      </c>
      <c r="G391" s="21">
        <f t="shared" si="92"/>
        <v>0</v>
      </c>
      <c r="H391" s="21">
        <f t="shared" si="92"/>
        <v>0</v>
      </c>
      <c r="I391" s="21">
        <f t="shared" si="92"/>
        <v>0</v>
      </c>
      <c r="J391" s="21">
        <f t="shared" si="92"/>
        <v>0</v>
      </c>
      <c r="K391" s="21">
        <f t="shared" si="92"/>
        <v>0</v>
      </c>
      <c r="L391" s="21">
        <f t="shared" si="92"/>
        <v>0</v>
      </c>
      <c r="M391" s="21">
        <f t="shared" si="92"/>
        <v>0</v>
      </c>
      <c r="N391" s="21">
        <f t="shared" si="92"/>
        <v>0</v>
      </c>
      <c r="O391" s="21">
        <f t="shared" si="92"/>
        <v>0</v>
      </c>
      <c r="P391" s="21">
        <f t="shared" si="92"/>
        <v>0</v>
      </c>
      <c r="Q391" s="21">
        <f t="shared" si="92"/>
        <v>0</v>
      </c>
      <c r="R391" s="21">
        <f t="shared" si="92"/>
        <v>0</v>
      </c>
      <c r="S391" s="21">
        <f t="shared" si="92"/>
        <v>0</v>
      </c>
      <c r="T391" s="21">
        <f t="shared" si="92"/>
        <v>0</v>
      </c>
      <c r="U391" s="21">
        <f t="shared" si="92"/>
        <v>0</v>
      </c>
      <c r="V391" s="21">
        <f t="shared" si="92"/>
        <v>0</v>
      </c>
      <c r="W391" s="21">
        <f t="shared" si="92"/>
        <v>0</v>
      </c>
      <c r="X391" s="21">
        <f t="shared" si="92"/>
        <v>0</v>
      </c>
      <c r="Y391" s="21">
        <f t="shared" si="92"/>
        <v>0</v>
      </c>
      <c r="Z391" s="21">
        <f t="shared" si="92"/>
        <v>0</v>
      </c>
      <c r="AA391" s="21">
        <f t="shared" si="92"/>
        <v>0</v>
      </c>
      <c r="AB391" s="21">
        <f t="shared" si="92"/>
        <v>0</v>
      </c>
      <c r="AC391" s="21">
        <f t="shared" si="92"/>
        <v>0</v>
      </c>
      <c r="AD391" s="21">
        <f t="shared" si="92"/>
        <v>0</v>
      </c>
      <c r="AE391" s="21">
        <f t="shared" si="92"/>
        <v>0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0</v>
      </c>
      <c r="D393" s="21">
        <f t="shared" si="93"/>
        <v>0</v>
      </c>
      <c r="E393" s="21">
        <f t="shared" si="93"/>
        <v>0</v>
      </c>
      <c r="F393" s="21">
        <f t="shared" si="93"/>
        <v>0</v>
      </c>
      <c r="G393" s="21">
        <f t="shared" si="93"/>
        <v>0</v>
      </c>
      <c r="H393" s="21">
        <f t="shared" si="93"/>
        <v>0</v>
      </c>
      <c r="I393" s="21">
        <f t="shared" si="93"/>
        <v>0</v>
      </c>
      <c r="J393" s="21">
        <f t="shared" si="93"/>
        <v>0</v>
      </c>
      <c r="K393" s="21">
        <f t="shared" si="93"/>
        <v>0</v>
      </c>
      <c r="L393" s="21">
        <f t="shared" si="93"/>
        <v>0</v>
      </c>
      <c r="M393" s="21">
        <f t="shared" si="93"/>
        <v>0</v>
      </c>
      <c r="N393" s="21">
        <f t="shared" si="93"/>
        <v>0</v>
      </c>
      <c r="O393" s="21">
        <f t="shared" si="93"/>
        <v>0</v>
      </c>
      <c r="P393" s="21">
        <f t="shared" si="93"/>
        <v>0</v>
      </c>
      <c r="Q393" s="21">
        <f t="shared" si="93"/>
        <v>0</v>
      </c>
      <c r="R393" s="21">
        <f t="shared" si="93"/>
        <v>0</v>
      </c>
      <c r="S393" s="21">
        <f t="shared" si="93"/>
        <v>0</v>
      </c>
      <c r="T393" s="21">
        <f t="shared" si="93"/>
        <v>0</v>
      </c>
      <c r="U393" s="21">
        <f t="shared" si="93"/>
        <v>0</v>
      </c>
      <c r="V393" s="21">
        <f t="shared" si="93"/>
        <v>0</v>
      </c>
      <c r="W393" s="21">
        <f t="shared" si="93"/>
        <v>0</v>
      </c>
      <c r="X393" s="21">
        <f t="shared" si="93"/>
        <v>0</v>
      </c>
      <c r="Y393" s="21">
        <f t="shared" si="93"/>
        <v>0</v>
      </c>
      <c r="Z393" s="21">
        <f t="shared" si="93"/>
        <v>0</v>
      </c>
      <c r="AA393" s="21">
        <f t="shared" si="93"/>
        <v>0</v>
      </c>
      <c r="AB393" s="21">
        <f t="shared" si="93"/>
        <v>0</v>
      </c>
      <c r="AC393" s="21">
        <f t="shared" si="93"/>
        <v>0</v>
      </c>
      <c r="AD393" s="21">
        <f t="shared" si="93"/>
        <v>0</v>
      </c>
      <c r="AE393" s="21">
        <f t="shared" si="93"/>
        <v>0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0</v>
      </c>
      <c r="D395" s="35">
        <v>0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-9.2765765786530388</v>
      </c>
      <c r="D455" s="28">
        <f t="shared" si="105"/>
        <v>-9.7836442047485228</v>
      </c>
      <c r="E455" s="28">
        <f t="shared" si="105"/>
        <v>-12.36910480034588</v>
      </c>
      <c r="F455" s="28">
        <f t="shared" si="105"/>
        <v>-14.694045905931292</v>
      </c>
      <c r="G455" s="28">
        <f t="shared" si="105"/>
        <v>-16.624811330599112</v>
      </c>
      <c r="H455" s="28">
        <f t="shared" si="105"/>
        <v>-17.900372922989924</v>
      </c>
      <c r="I455" s="28">
        <f t="shared" si="105"/>
        <v>-18.50503449861505</v>
      </c>
      <c r="J455" s="28">
        <f t="shared" si="105"/>
        <v>-18.958594868876709</v>
      </c>
      <c r="K455" s="28">
        <f t="shared" si="105"/>
        <v>-20.218830248280312</v>
      </c>
      <c r="L455" s="28">
        <f t="shared" si="105"/>
        <v>-21.28159813413399</v>
      </c>
      <c r="M455" s="28">
        <f t="shared" si="105"/>
        <v>-22.43033466249879</v>
      </c>
      <c r="N455" s="28">
        <f t="shared" si="105"/>
        <v>-23.696178549642152</v>
      </c>
      <c r="O455" s="28">
        <f t="shared" si="105"/>
        <v>-24.892961941923634</v>
      </c>
      <c r="P455" s="28">
        <f t="shared" si="105"/>
        <v>-26.334513986476363</v>
      </c>
      <c r="Q455" s="28">
        <f t="shared" si="105"/>
        <v>-27.915411426001516</v>
      </c>
      <c r="R455" s="28">
        <f t="shared" si="105"/>
        <v>-30.523598323946985</v>
      </c>
      <c r="S455" s="28">
        <f t="shared" si="105"/>
        <v>-32.474427729676755</v>
      </c>
      <c r="T455" s="28">
        <f t="shared" si="105"/>
        <v>-33.606187823026119</v>
      </c>
      <c r="U455" s="28">
        <f t="shared" si="105"/>
        <v>-34.479487490397574</v>
      </c>
      <c r="V455" s="28">
        <f t="shared" si="105"/>
        <v>-34.479487490397574</v>
      </c>
      <c r="W455" s="28">
        <f t="shared" si="105"/>
        <v>-34.479487490397574</v>
      </c>
      <c r="X455" s="28">
        <f t="shared" si="105"/>
        <v>-34.482919101722246</v>
      </c>
      <c r="Y455" s="28">
        <f t="shared" si="105"/>
        <v>-34.482919101722246</v>
      </c>
      <c r="Z455" s="28">
        <f t="shared" si="105"/>
        <v>-34.48975324291969</v>
      </c>
      <c r="AA455" s="28">
        <f t="shared" si="105"/>
        <v>-34.491788944552972</v>
      </c>
      <c r="AB455" s="28">
        <f t="shared" si="105"/>
        <v>-34.662409822873826</v>
      </c>
      <c r="AC455" s="28">
        <f t="shared" si="105"/>
        <v>-34.662409822873826</v>
      </c>
      <c r="AD455" s="28">
        <f t="shared" si="105"/>
        <v>-34.670523547955042</v>
      </c>
      <c r="AE455" s="28">
        <f t="shared" si="105"/>
        <v>-34.670523547955042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-9.2765765786530388</v>
      </c>
      <c r="D555" s="28">
        <f t="shared" ref="D555:AE555" si="144">+D556+D559+D562+D565+D568++D571+D574+D575</f>
        <v>-9.7836442047485228</v>
      </c>
      <c r="E555" s="28">
        <f t="shared" si="144"/>
        <v>-12.36910480034588</v>
      </c>
      <c r="F555" s="28">
        <f t="shared" si="144"/>
        <v>-14.694045905931292</v>
      </c>
      <c r="G555" s="28">
        <f t="shared" si="144"/>
        <v>-16.624811330599112</v>
      </c>
      <c r="H555" s="28">
        <f t="shared" si="144"/>
        <v>-17.900372922989924</v>
      </c>
      <c r="I555" s="28">
        <f t="shared" si="144"/>
        <v>-18.50503449861505</v>
      </c>
      <c r="J555" s="28">
        <f t="shared" si="144"/>
        <v>-18.958594868876709</v>
      </c>
      <c r="K555" s="28">
        <f t="shared" si="144"/>
        <v>-20.218830248280312</v>
      </c>
      <c r="L555" s="28">
        <f t="shared" si="144"/>
        <v>-21.28159813413399</v>
      </c>
      <c r="M555" s="28">
        <f t="shared" si="144"/>
        <v>-22.43033466249879</v>
      </c>
      <c r="N555" s="28">
        <f t="shared" si="144"/>
        <v>-23.696178549642152</v>
      </c>
      <c r="O555" s="28">
        <f t="shared" si="144"/>
        <v>-24.892961941923634</v>
      </c>
      <c r="P555" s="28">
        <f t="shared" si="144"/>
        <v>-26.334513986476363</v>
      </c>
      <c r="Q555" s="28">
        <f t="shared" si="144"/>
        <v>-27.915411426001516</v>
      </c>
      <c r="R555" s="28">
        <f t="shared" si="144"/>
        <v>-30.523598323946985</v>
      </c>
      <c r="S555" s="28">
        <f t="shared" si="144"/>
        <v>-32.474427729676755</v>
      </c>
      <c r="T555" s="28">
        <f t="shared" si="144"/>
        <v>-33.606187823026119</v>
      </c>
      <c r="U555" s="28">
        <f t="shared" si="144"/>
        <v>-34.479487490397574</v>
      </c>
      <c r="V555" s="28">
        <f t="shared" si="144"/>
        <v>-34.479487490397574</v>
      </c>
      <c r="W555" s="28">
        <f t="shared" si="144"/>
        <v>-34.479487490397574</v>
      </c>
      <c r="X555" s="28">
        <f t="shared" si="144"/>
        <v>-34.482919101722246</v>
      </c>
      <c r="Y555" s="28">
        <f t="shared" si="144"/>
        <v>-34.482919101722246</v>
      </c>
      <c r="Z555" s="28">
        <f t="shared" si="144"/>
        <v>-34.48975324291969</v>
      </c>
      <c r="AA555" s="28">
        <f t="shared" si="144"/>
        <v>-34.491788944552972</v>
      </c>
      <c r="AB555" s="28">
        <f t="shared" si="144"/>
        <v>-34.662409822873826</v>
      </c>
      <c r="AC555" s="28">
        <f t="shared" si="144"/>
        <v>-34.662409822873826</v>
      </c>
      <c r="AD555" s="28">
        <f t="shared" si="144"/>
        <v>-34.670523547955042</v>
      </c>
      <c r="AE555" s="28">
        <f t="shared" si="144"/>
        <v>-34.670523547955042</v>
      </c>
    </row>
    <row r="556" spans="1:31" x14ac:dyDescent="0.2">
      <c r="A556" s="9" t="s">
        <v>549</v>
      </c>
      <c r="B556" s="4" t="s">
        <v>550</v>
      </c>
      <c r="C556" s="21">
        <f>+C557+C558</f>
        <v>-9.2765765786530388</v>
      </c>
      <c r="D556" s="21">
        <f t="shared" ref="D556:AE556" si="145">+D557+D558</f>
        <v>-9.7836442047485228</v>
      </c>
      <c r="E556" s="21">
        <f t="shared" si="145"/>
        <v>-12.36910480034588</v>
      </c>
      <c r="F556" s="21">
        <f t="shared" si="145"/>
        <v>-14.694045905931292</v>
      </c>
      <c r="G556" s="21">
        <f t="shared" si="145"/>
        <v>-16.624811330599112</v>
      </c>
      <c r="H556" s="21">
        <f t="shared" si="145"/>
        <v>-17.900372922989924</v>
      </c>
      <c r="I556" s="21">
        <f t="shared" si="145"/>
        <v>-18.50503449861505</v>
      </c>
      <c r="J556" s="21">
        <f t="shared" si="145"/>
        <v>-18.958594868876709</v>
      </c>
      <c r="K556" s="21">
        <f t="shared" si="145"/>
        <v>-20.218830248280312</v>
      </c>
      <c r="L556" s="21">
        <f t="shared" si="145"/>
        <v>-21.28159813413399</v>
      </c>
      <c r="M556" s="21">
        <f t="shared" si="145"/>
        <v>-22.43033466249879</v>
      </c>
      <c r="N556" s="21">
        <f t="shared" si="145"/>
        <v>-23.696178549642152</v>
      </c>
      <c r="O556" s="21">
        <f t="shared" si="145"/>
        <v>-24.892961941923634</v>
      </c>
      <c r="P556" s="21">
        <f t="shared" si="145"/>
        <v>-26.334513986476363</v>
      </c>
      <c r="Q556" s="21">
        <f t="shared" si="145"/>
        <v>-27.915411426001516</v>
      </c>
      <c r="R556" s="21">
        <f t="shared" si="145"/>
        <v>-30.523598323946985</v>
      </c>
      <c r="S556" s="21">
        <f t="shared" si="145"/>
        <v>-32.474427729676755</v>
      </c>
      <c r="T556" s="21">
        <f t="shared" si="145"/>
        <v>-33.606187823026119</v>
      </c>
      <c r="U556" s="21">
        <f t="shared" si="145"/>
        <v>-34.479487490397574</v>
      </c>
      <c r="V556" s="21">
        <f t="shared" si="145"/>
        <v>-34.479487490397574</v>
      </c>
      <c r="W556" s="21">
        <f t="shared" si="145"/>
        <v>-34.479487490397574</v>
      </c>
      <c r="X556" s="21">
        <f t="shared" si="145"/>
        <v>-34.482919101722246</v>
      </c>
      <c r="Y556" s="21">
        <f t="shared" si="145"/>
        <v>-34.482919101722246</v>
      </c>
      <c r="Z556" s="21">
        <f t="shared" si="145"/>
        <v>-34.48975324291969</v>
      </c>
      <c r="AA556" s="21">
        <f t="shared" si="145"/>
        <v>-34.491788944552972</v>
      </c>
      <c r="AB556" s="21">
        <f t="shared" si="145"/>
        <v>-34.662409822873826</v>
      </c>
      <c r="AC556" s="21">
        <f t="shared" si="145"/>
        <v>-34.662409822873826</v>
      </c>
      <c r="AD556" s="21">
        <f t="shared" si="145"/>
        <v>-34.670523547955042</v>
      </c>
      <c r="AE556" s="21">
        <f t="shared" si="145"/>
        <v>-34.670523547955042</v>
      </c>
    </row>
    <row r="557" spans="1:31" x14ac:dyDescent="0.2">
      <c r="A557" s="9" t="s">
        <v>551</v>
      </c>
      <c r="B557" s="4" t="s">
        <v>552</v>
      </c>
      <c r="C557" s="35">
        <f>+C299</f>
        <v>-0.10554122522401568</v>
      </c>
      <c r="D557" s="35">
        <f t="shared" ref="D557:AE557" si="146">+D299</f>
        <v>-0.10554122522401568</v>
      </c>
      <c r="E557" s="35">
        <f t="shared" si="146"/>
        <v>-0.1055412252240148</v>
      </c>
      <c r="F557" s="35">
        <f t="shared" si="146"/>
        <v>-0.1055412252240148</v>
      </c>
      <c r="G557" s="35">
        <f t="shared" si="146"/>
        <v>-0.1055412252240148</v>
      </c>
      <c r="H557" s="35">
        <f t="shared" si="146"/>
        <v>-0.45532747200745533</v>
      </c>
      <c r="I557" s="35">
        <f t="shared" si="146"/>
        <v>-0.91251907634903118</v>
      </c>
      <c r="J557" s="35">
        <f t="shared" si="146"/>
        <v>-1.3076534036966785</v>
      </c>
      <c r="K557" s="35">
        <f t="shared" si="146"/>
        <v>-1.6357770679006802</v>
      </c>
      <c r="L557" s="35">
        <f t="shared" si="146"/>
        <v>-1.8572629797632381</v>
      </c>
      <c r="M557" s="35">
        <f t="shared" si="146"/>
        <v>-3.2846293722795177</v>
      </c>
      <c r="N557" s="35">
        <f t="shared" si="146"/>
        <v>-3.3141385473024827</v>
      </c>
      <c r="O557" s="35">
        <f t="shared" si="146"/>
        <v>-4.2766008923487604</v>
      </c>
      <c r="P557" s="35">
        <f t="shared" si="146"/>
        <v>-3.6528441567971894</v>
      </c>
      <c r="Q557" s="35">
        <f t="shared" si="146"/>
        <v>-5.6173545345631517</v>
      </c>
      <c r="R557" s="35">
        <f t="shared" si="146"/>
        <v>-7.6195864512443858</v>
      </c>
      <c r="S557" s="35">
        <f t="shared" si="146"/>
        <v>-7.8596716718800721</v>
      </c>
      <c r="T557" s="35">
        <f t="shared" si="146"/>
        <v>-7.7331007652830515</v>
      </c>
      <c r="U557" s="35">
        <f t="shared" si="146"/>
        <v>-7.6518695890311976</v>
      </c>
      <c r="V557" s="35">
        <f t="shared" si="146"/>
        <v>-8.0527894296632816</v>
      </c>
      <c r="W557" s="35">
        <f t="shared" si="146"/>
        <v>-9.2765765786530405</v>
      </c>
      <c r="X557" s="35">
        <f t="shared" si="146"/>
        <v>-9.7870758160731963</v>
      </c>
      <c r="Y557" s="35">
        <f t="shared" si="146"/>
        <v>-12.372536411670554</v>
      </c>
      <c r="Z557" s="35">
        <f t="shared" si="146"/>
        <v>-14.704311658453411</v>
      </c>
      <c r="AA557" s="35">
        <f t="shared" si="146"/>
        <v>-16.63711278475451</v>
      </c>
      <c r="AB557" s="35">
        <f t="shared" si="146"/>
        <v>-18.083295255466179</v>
      </c>
      <c r="AC557" s="35">
        <f t="shared" si="146"/>
        <v>-18.687956831091302</v>
      </c>
      <c r="AD557" s="35">
        <f t="shared" si="146"/>
        <v>-19.149630926434181</v>
      </c>
      <c r="AE557" s="35">
        <f t="shared" si="146"/>
        <v>-20.409866305837788</v>
      </c>
    </row>
    <row r="558" spans="1:31" x14ac:dyDescent="0.2">
      <c r="A558" s="9" t="s">
        <v>636</v>
      </c>
      <c r="B558" s="4" t="s">
        <v>637</v>
      </c>
      <c r="C558" s="35">
        <f>+C367</f>
        <v>-9.1710353534290228</v>
      </c>
      <c r="D558" s="35">
        <f t="shared" ref="D558:AE558" si="147">+D367</f>
        <v>-9.6781029795245068</v>
      </c>
      <c r="E558" s="35">
        <f t="shared" si="147"/>
        <v>-12.263563575121866</v>
      </c>
      <c r="F558" s="35">
        <f t="shared" si="147"/>
        <v>-14.588504680707278</v>
      </c>
      <c r="G558" s="35">
        <f t="shared" si="147"/>
        <v>-16.519270105375096</v>
      </c>
      <c r="H558" s="35">
        <f t="shared" si="147"/>
        <v>-17.44504545098247</v>
      </c>
      <c r="I558" s="35">
        <f t="shared" si="147"/>
        <v>-17.592515422266018</v>
      </c>
      <c r="J558" s="35">
        <f t="shared" si="147"/>
        <v>-17.650941465180029</v>
      </c>
      <c r="K558" s="35">
        <f t="shared" si="147"/>
        <v>-18.583053180379633</v>
      </c>
      <c r="L558" s="35">
        <f t="shared" si="147"/>
        <v>-19.424335154370752</v>
      </c>
      <c r="M558" s="35">
        <f t="shared" si="147"/>
        <v>-19.145705290219272</v>
      </c>
      <c r="N558" s="35">
        <f t="shared" si="147"/>
        <v>-20.382040002339668</v>
      </c>
      <c r="O558" s="35">
        <f t="shared" si="147"/>
        <v>-20.616361049574873</v>
      </c>
      <c r="P558" s="35">
        <f t="shared" si="147"/>
        <v>-22.681669829679173</v>
      </c>
      <c r="Q558" s="35">
        <f t="shared" si="147"/>
        <v>-22.298056891438364</v>
      </c>
      <c r="R558" s="35">
        <f t="shared" si="147"/>
        <v>-22.904011872702597</v>
      </c>
      <c r="S558" s="35">
        <f t="shared" si="147"/>
        <v>-24.614756057796683</v>
      </c>
      <c r="T558" s="35">
        <f t="shared" si="147"/>
        <v>-25.873087057743071</v>
      </c>
      <c r="U558" s="35">
        <f t="shared" si="147"/>
        <v>-26.827617901366377</v>
      </c>
      <c r="V558" s="35">
        <f t="shared" si="147"/>
        <v>-26.426698060734289</v>
      </c>
      <c r="W558" s="35">
        <f t="shared" si="147"/>
        <v>-25.202910911744535</v>
      </c>
      <c r="X558" s="35">
        <f t="shared" si="147"/>
        <v>-24.695843285649048</v>
      </c>
      <c r="Y558" s="35">
        <f t="shared" si="147"/>
        <v>-22.110382690051694</v>
      </c>
      <c r="Z558" s="35">
        <f t="shared" si="147"/>
        <v>-19.785441584466277</v>
      </c>
      <c r="AA558" s="35">
        <f t="shared" si="147"/>
        <v>-17.854676159798462</v>
      </c>
      <c r="AB558" s="35">
        <f t="shared" si="147"/>
        <v>-16.579114567407647</v>
      </c>
      <c r="AC558" s="35">
        <f t="shared" si="147"/>
        <v>-15.974452991782524</v>
      </c>
      <c r="AD558" s="35">
        <f t="shared" si="147"/>
        <v>-15.520892621520865</v>
      </c>
      <c r="AE558" s="35">
        <f t="shared" si="147"/>
        <v>-14.260657242117258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0</v>
      </c>
      <c r="D562" s="21">
        <f t="shared" ref="D562:AE562" si="150">+D563+D564</f>
        <v>0</v>
      </c>
      <c r="E562" s="21">
        <f t="shared" si="150"/>
        <v>0</v>
      </c>
      <c r="F562" s="21">
        <f t="shared" si="150"/>
        <v>0</v>
      </c>
      <c r="G562" s="21">
        <f t="shared" si="150"/>
        <v>0</v>
      </c>
      <c r="H562" s="21">
        <f t="shared" si="150"/>
        <v>0</v>
      </c>
      <c r="I562" s="21">
        <f t="shared" si="150"/>
        <v>0</v>
      </c>
      <c r="J562" s="21">
        <f t="shared" si="150"/>
        <v>0</v>
      </c>
      <c r="K562" s="21">
        <f t="shared" si="150"/>
        <v>0</v>
      </c>
      <c r="L562" s="21">
        <f t="shared" si="150"/>
        <v>0</v>
      </c>
      <c r="M562" s="21">
        <f t="shared" si="150"/>
        <v>0</v>
      </c>
      <c r="N562" s="21">
        <f t="shared" si="150"/>
        <v>0</v>
      </c>
      <c r="O562" s="21">
        <f t="shared" si="150"/>
        <v>0</v>
      </c>
      <c r="P562" s="21">
        <f t="shared" si="150"/>
        <v>0</v>
      </c>
      <c r="Q562" s="21">
        <f t="shared" si="150"/>
        <v>0</v>
      </c>
      <c r="R562" s="21">
        <f t="shared" si="150"/>
        <v>0</v>
      </c>
      <c r="S562" s="21">
        <f t="shared" si="150"/>
        <v>0</v>
      </c>
      <c r="T562" s="21">
        <f t="shared" si="150"/>
        <v>0</v>
      </c>
      <c r="U562" s="21">
        <f t="shared" si="150"/>
        <v>0</v>
      </c>
      <c r="V562" s="21">
        <f t="shared" si="150"/>
        <v>0</v>
      </c>
      <c r="W562" s="21">
        <f t="shared" si="150"/>
        <v>0</v>
      </c>
      <c r="X562" s="21">
        <f t="shared" si="150"/>
        <v>0</v>
      </c>
      <c r="Y562" s="21">
        <f t="shared" si="150"/>
        <v>0</v>
      </c>
      <c r="Z562" s="21">
        <f t="shared" si="150"/>
        <v>0</v>
      </c>
      <c r="AA562" s="21">
        <f t="shared" si="150"/>
        <v>0</v>
      </c>
      <c r="AB562" s="21">
        <f t="shared" si="150"/>
        <v>0</v>
      </c>
      <c r="AC562" s="21">
        <f t="shared" si="150"/>
        <v>0</v>
      </c>
      <c r="AD562" s="21">
        <f t="shared" si="150"/>
        <v>0</v>
      </c>
      <c r="AE562" s="21">
        <f t="shared" si="150"/>
        <v>0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si="151"/>
        <v>0</v>
      </c>
      <c r="E564" s="35">
        <f t="shared" si="151"/>
        <v>0</v>
      </c>
      <c r="F564" s="35">
        <f t="shared" si="151"/>
        <v>0</v>
      </c>
      <c r="G564" s="35">
        <f t="shared" si="151"/>
        <v>0</v>
      </c>
      <c r="H564" s="35">
        <f t="shared" si="151"/>
        <v>0</v>
      </c>
      <c r="I564" s="35">
        <f t="shared" si="151"/>
        <v>0</v>
      </c>
      <c r="J564" s="35">
        <f t="shared" si="151"/>
        <v>0</v>
      </c>
      <c r="K564" s="35">
        <f t="shared" si="151"/>
        <v>0</v>
      </c>
      <c r="L564" s="35">
        <f t="shared" si="151"/>
        <v>0</v>
      </c>
      <c r="M564" s="35">
        <f t="shared" si="151"/>
        <v>0</v>
      </c>
      <c r="N564" s="35">
        <f t="shared" si="151"/>
        <v>0</v>
      </c>
      <c r="O564" s="35">
        <f t="shared" si="151"/>
        <v>0</v>
      </c>
      <c r="P564" s="35">
        <f t="shared" si="151"/>
        <v>0</v>
      </c>
      <c r="Q564" s="35">
        <f t="shared" si="151"/>
        <v>0</v>
      </c>
      <c r="R564" s="35">
        <f t="shared" si="151"/>
        <v>0</v>
      </c>
      <c r="S564" s="35">
        <f t="shared" si="151"/>
        <v>0</v>
      </c>
      <c r="T564" s="35">
        <f t="shared" si="151"/>
        <v>0</v>
      </c>
      <c r="U564" s="35">
        <f t="shared" si="151"/>
        <v>0</v>
      </c>
      <c r="V564" s="35">
        <f t="shared" si="151"/>
        <v>0</v>
      </c>
      <c r="W564" s="35">
        <f t="shared" si="151"/>
        <v>0</v>
      </c>
      <c r="X564" s="35">
        <f t="shared" si="151"/>
        <v>0</v>
      </c>
      <c r="Y564" s="35">
        <f t="shared" si="151"/>
        <v>0</v>
      </c>
      <c r="Z564" s="35">
        <f t="shared" si="151"/>
        <v>0</v>
      </c>
      <c r="AA564" s="35">
        <f t="shared" si="151"/>
        <v>0</v>
      </c>
      <c r="AB564" s="35">
        <f t="shared" si="151"/>
        <v>0</v>
      </c>
      <c r="AC564" s="35">
        <f t="shared" si="151"/>
        <v>0</v>
      </c>
      <c r="AD564" s="35">
        <f t="shared" si="151"/>
        <v>0</v>
      </c>
      <c r="AE564" s="35">
        <f t="shared" si="151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58">+D423</f>
        <v>0</v>
      </c>
      <c r="E574" s="37">
        <f t="shared" si="158"/>
        <v>0</v>
      </c>
      <c r="F574" s="37">
        <f t="shared" si="158"/>
        <v>0</v>
      </c>
      <c r="G574" s="37">
        <f t="shared" si="158"/>
        <v>0</v>
      </c>
      <c r="H574" s="37">
        <f t="shared" si="158"/>
        <v>0</v>
      </c>
      <c r="I574" s="37">
        <f t="shared" si="158"/>
        <v>0</v>
      </c>
      <c r="J574" s="37">
        <f t="shared" si="158"/>
        <v>0</v>
      </c>
      <c r="K574" s="37">
        <f t="shared" si="158"/>
        <v>0</v>
      </c>
      <c r="L574" s="37">
        <f t="shared" si="158"/>
        <v>0</v>
      </c>
      <c r="M574" s="37">
        <f t="shared" si="158"/>
        <v>0</v>
      </c>
      <c r="N574" s="37">
        <f t="shared" si="158"/>
        <v>0</v>
      </c>
      <c r="O574" s="37">
        <f t="shared" si="158"/>
        <v>0</v>
      </c>
      <c r="P574" s="37">
        <f t="shared" si="158"/>
        <v>0</v>
      </c>
      <c r="Q574" s="37">
        <f t="shared" si="158"/>
        <v>0</v>
      </c>
      <c r="R574" s="37">
        <f t="shared" si="158"/>
        <v>0</v>
      </c>
      <c r="S574" s="37">
        <f t="shared" si="158"/>
        <v>0</v>
      </c>
      <c r="T574" s="37">
        <f t="shared" si="158"/>
        <v>0</v>
      </c>
      <c r="U574" s="37">
        <f t="shared" si="158"/>
        <v>0</v>
      </c>
      <c r="V574" s="37">
        <f t="shared" si="158"/>
        <v>0</v>
      </c>
      <c r="W574" s="37">
        <f t="shared" si="158"/>
        <v>0</v>
      </c>
      <c r="X574" s="37">
        <f t="shared" si="158"/>
        <v>0</v>
      </c>
      <c r="Y574" s="37">
        <f t="shared" si="158"/>
        <v>0</v>
      </c>
      <c r="Z574" s="37">
        <f t="shared" si="158"/>
        <v>0</v>
      </c>
      <c r="AA574" s="37">
        <f t="shared" si="158"/>
        <v>0</v>
      </c>
      <c r="AB574" s="37">
        <f t="shared" si="158"/>
        <v>0</v>
      </c>
      <c r="AC574" s="37">
        <f t="shared" si="158"/>
        <v>0</v>
      </c>
      <c r="AD574" s="37">
        <f t="shared" si="158"/>
        <v>0</v>
      </c>
      <c r="AE574" s="37">
        <f t="shared" si="158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-9.2765765786530388</v>
      </c>
      <c r="D599" s="28">
        <f t="shared" ref="D599:AE599" si="164">+D600+D604+D613+D624+D633</f>
        <v>-9.7836442047485228</v>
      </c>
      <c r="E599" s="28">
        <f t="shared" si="164"/>
        <v>-12.36910480034588</v>
      </c>
      <c r="F599" s="28">
        <f t="shared" si="164"/>
        <v>-14.694045905931292</v>
      </c>
      <c r="G599" s="28">
        <f t="shared" si="164"/>
        <v>-16.624811330599112</v>
      </c>
      <c r="H599" s="28">
        <f t="shared" si="164"/>
        <v>-17.900372922989924</v>
      </c>
      <c r="I599" s="28">
        <f t="shared" si="164"/>
        <v>-18.50503449861505</v>
      </c>
      <c r="J599" s="28">
        <f t="shared" si="164"/>
        <v>-18.958594868876709</v>
      </c>
      <c r="K599" s="28">
        <f t="shared" si="164"/>
        <v>-20.218830248280312</v>
      </c>
      <c r="L599" s="28">
        <f t="shared" si="164"/>
        <v>-21.28159813413399</v>
      </c>
      <c r="M599" s="28">
        <f t="shared" si="164"/>
        <v>-22.43033466249879</v>
      </c>
      <c r="N599" s="28">
        <f t="shared" si="164"/>
        <v>-23.696178549642152</v>
      </c>
      <c r="O599" s="28">
        <f t="shared" si="164"/>
        <v>-24.892961941923634</v>
      </c>
      <c r="P599" s="28">
        <f t="shared" si="164"/>
        <v>-26.334513986476363</v>
      </c>
      <c r="Q599" s="28">
        <f t="shared" si="164"/>
        <v>-27.915411426001516</v>
      </c>
      <c r="R599" s="28">
        <f t="shared" si="164"/>
        <v>-30.523598323946985</v>
      </c>
      <c r="S599" s="28">
        <f t="shared" si="164"/>
        <v>-32.474427729676755</v>
      </c>
      <c r="T599" s="28">
        <f t="shared" si="164"/>
        <v>-33.606187823026119</v>
      </c>
      <c r="U599" s="28">
        <f t="shared" si="164"/>
        <v>-34.479487490397574</v>
      </c>
      <c r="V599" s="28">
        <f t="shared" si="164"/>
        <v>-34.479487490397574</v>
      </c>
      <c r="W599" s="28">
        <f t="shared" si="164"/>
        <v>-34.479487490397574</v>
      </c>
      <c r="X599" s="28">
        <f t="shared" si="164"/>
        <v>-34.482919101722246</v>
      </c>
      <c r="Y599" s="28">
        <f t="shared" si="164"/>
        <v>-34.482919101722246</v>
      </c>
      <c r="Z599" s="28">
        <f t="shared" si="164"/>
        <v>-34.48975324291969</v>
      </c>
      <c r="AA599" s="28">
        <f t="shared" si="164"/>
        <v>-34.491788944552972</v>
      </c>
      <c r="AB599" s="28">
        <f t="shared" si="164"/>
        <v>-34.662409822873826</v>
      </c>
      <c r="AC599" s="28">
        <f t="shared" si="164"/>
        <v>-34.662409822873826</v>
      </c>
      <c r="AD599" s="28">
        <f t="shared" si="164"/>
        <v>-34.670523547955042</v>
      </c>
      <c r="AE599" s="28">
        <f t="shared" si="164"/>
        <v>-34.670523547955042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-9.2765765786530388</v>
      </c>
      <c r="D624" s="28">
        <f t="shared" ref="D624:AE624" si="181">+D625+D626+D627+D628+D629+D630+D631+D632</f>
        <v>-9.7836442047485228</v>
      </c>
      <c r="E624" s="28">
        <f t="shared" si="181"/>
        <v>-12.36910480034588</v>
      </c>
      <c r="F624" s="28">
        <f t="shared" si="181"/>
        <v>-14.694045905931292</v>
      </c>
      <c r="G624" s="28">
        <f t="shared" si="181"/>
        <v>-16.624811330599112</v>
      </c>
      <c r="H624" s="28">
        <f t="shared" si="181"/>
        <v>-17.900372922989924</v>
      </c>
      <c r="I624" s="28">
        <f t="shared" si="181"/>
        <v>-18.50503449861505</v>
      </c>
      <c r="J624" s="28">
        <f t="shared" si="181"/>
        <v>-18.958594868876709</v>
      </c>
      <c r="K624" s="28">
        <f t="shared" si="181"/>
        <v>-20.218830248280312</v>
      </c>
      <c r="L624" s="28">
        <f t="shared" si="181"/>
        <v>-21.28159813413399</v>
      </c>
      <c r="M624" s="28">
        <f t="shared" si="181"/>
        <v>-22.43033466249879</v>
      </c>
      <c r="N624" s="28">
        <f t="shared" si="181"/>
        <v>-23.696178549642152</v>
      </c>
      <c r="O624" s="28">
        <f t="shared" si="181"/>
        <v>-24.892961941923634</v>
      </c>
      <c r="P624" s="28">
        <f t="shared" si="181"/>
        <v>-26.334513986476363</v>
      </c>
      <c r="Q624" s="28">
        <f t="shared" si="181"/>
        <v>-27.915411426001516</v>
      </c>
      <c r="R624" s="28">
        <f t="shared" si="181"/>
        <v>-30.523598323946985</v>
      </c>
      <c r="S624" s="28">
        <f t="shared" si="181"/>
        <v>-32.474427729676755</v>
      </c>
      <c r="T624" s="28">
        <f t="shared" si="181"/>
        <v>-33.606187823026119</v>
      </c>
      <c r="U624" s="28">
        <f t="shared" si="181"/>
        <v>-34.479487490397574</v>
      </c>
      <c r="V624" s="28">
        <f t="shared" si="181"/>
        <v>-34.479487490397574</v>
      </c>
      <c r="W624" s="28">
        <f t="shared" si="181"/>
        <v>-34.479487490397574</v>
      </c>
      <c r="X624" s="28">
        <f t="shared" si="181"/>
        <v>-34.482919101722246</v>
      </c>
      <c r="Y624" s="28">
        <f t="shared" si="181"/>
        <v>-34.482919101722246</v>
      </c>
      <c r="Z624" s="28">
        <f t="shared" si="181"/>
        <v>-34.48975324291969</v>
      </c>
      <c r="AA624" s="28">
        <f t="shared" si="181"/>
        <v>-34.491788944552972</v>
      </c>
      <c r="AB624" s="28">
        <f t="shared" si="181"/>
        <v>-34.662409822873826</v>
      </c>
      <c r="AC624" s="28">
        <f t="shared" si="181"/>
        <v>-34.662409822873826</v>
      </c>
      <c r="AD624" s="28">
        <f t="shared" si="181"/>
        <v>-34.670523547955042</v>
      </c>
      <c r="AE624" s="28">
        <f t="shared" si="181"/>
        <v>-34.670523547955042</v>
      </c>
    </row>
    <row r="625" spans="1:31" x14ac:dyDescent="0.2">
      <c r="A625" s="9" t="s">
        <v>549</v>
      </c>
      <c r="B625" s="4" t="s">
        <v>550</v>
      </c>
      <c r="C625" s="37">
        <f>+C556</f>
        <v>-9.2765765786530388</v>
      </c>
      <c r="D625" s="37">
        <f t="shared" ref="D625:AE625" si="182">+D556</f>
        <v>-9.7836442047485228</v>
      </c>
      <c r="E625" s="37">
        <f t="shared" si="182"/>
        <v>-12.36910480034588</v>
      </c>
      <c r="F625" s="37">
        <f t="shared" si="182"/>
        <v>-14.694045905931292</v>
      </c>
      <c r="G625" s="37">
        <f t="shared" si="182"/>
        <v>-16.624811330599112</v>
      </c>
      <c r="H625" s="37">
        <f t="shared" si="182"/>
        <v>-17.900372922989924</v>
      </c>
      <c r="I625" s="37">
        <f t="shared" si="182"/>
        <v>-18.50503449861505</v>
      </c>
      <c r="J625" s="37">
        <f t="shared" si="182"/>
        <v>-18.958594868876709</v>
      </c>
      <c r="K625" s="37">
        <f t="shared" si="182"/>
        <v>-20.218830248280312</v>
      </c>
      <c r="L625" s="37">
        <f t="shared" si="182"/>
        <v>-21.28159813413399</v>
      </c>
      <c r="M625" s="37">
        <f t="shared" si="182"/>
        <v>-22.43033466249879</v>
      </c>
      <c r="N625" s="37">
        <f t="shared" si="182"/>
        <v>-23.696178549642152</v>
      </c>
      <c r="O625" s="37">
        <f t="shared" si="182"/>
        <v>-24.892961941923634</v>
      </c>
      <c r="P625" s="37">
        <f t="shared" si="182"/>
        <v>-26.334513986476363</v>
      </c>
      <c r="Q625" s="37">
        <f t="shared" si="182"/>
        <v>-27.915411426001516</v>
      </c>
      <c r="R625" s="37">
        <f t="shared" si="182"/>
        <v>-30.523598323946985</v>
      </c>
      <c r="S625" s="37">
        <f t="shared" si="182"/>
        <v>-32.474427729676755</v>
      </c>
      <c r="T625" s="37">
        <f t="shared" si="182"/>
        <v>-33.606187823026119</v>
      </c>
      <c r="U625" s="37">
        <f t="shared" si="182"/>
        <v>-34.479487490397574</v>
      </c>
      <c r="V625" s="37">
        <f t="shared" si="182"/>
        <v>-34.479487490397574</v>
      </c>
      <c r="W625" s="37">
        <f t="shared" si="182"/>
        <v>-34.479487490397574</v>
      </c>
      <c r="X625" s="37">
        <f t="shared" si="182"/>
        <v>-34.482919101722246</v>
      </c>
      <c r="Y625" s="37">
        <f t="shared" si="182"/>
        <v>-34.482919101722246</v>
      </c>
      <c r="Z625" s="37">
        <f t="shared" si="182"/>
        <v>-34.48975324291969</v>
      </c>
      <c r="AA625" s="37">
        <f t="shared" si="182"/>
        <v>-34.491788944552972</v>
      </c>
      <c r="AB625" s="37">
        <f t="shared" si="182"/>
        <v>-34.662409822873826</v>
      </c>
      <c r="AC625" s="37">
        <f t="shared" si="182"/>
        <v>-34.662409822873826</v>
      </c>
      <c r="AD625" s="37">
        <f t="shared" si="182"/>
        <v>-34.670523547955042</v>
      </c>
      <c r="AE625" s="37">
        <f t="shared" si="182"/>
        <v>-34.670523547955042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0</v>
      </c>
      <c r="D627" s="37">
        <f t="shared" ref="D627:AE627" si="184">+D562</f>
        <v>0</v>
      </c>
      <c r="E627" s="37">
        <f t="shared" si="184"/>
        <v>0</v>
      </c>
      <c r="F627" s="37">
        <f t="shared" si="184"/>
        <v>0</v>
      </c>
      <c r="G627" s="37">
        <f t="shared" si="184"/>
        <v>0</v>
      </c>
      <c r="H627" s="37">
        <f t="shared" si="184"/>
        <v>0</v>
      </c>
      <c r="I627" s="37">
        <f t="shared" si="184"/>
        <v>0</v>
      </c>
      <c r="J627" s="37">
        <f t="shared" si="184"/>
        <v>0</v>
      </c>
      <c r="K627" s="37">
        <f t="shared" si="184"/>
        <v>0</v>
      </c>
      <c r="L627" s="37">
        <f t="shared" si="184"/>
        <v>0</v>
      </c>
      <c r="M627" s="37">
        <f t="shared" si="184"/>
        <v>0</v>
      </c>
      <c r="N627" s="37">
        <f t="shared" si="184"/>
        <v>0</v>
      </c>
      <c r="O627" s="37">
        <f t="shared" si="184"/>
        <v>0</v>
      </c>
      <c r="P627" s="37">
        <f t="shared" si="184"/>
        <v>0</v>
      </c>
      <c r="Q627" s="37">
        <f t="shared" si="184"/>
        <v>0</v>
      </c>
      <c r="R627" s="37">
        <f t="shared" si="184"/>
        <v>0</v>
      </c>
      <c r="S627" s="37">
        <f t="shared" si="184"/>
        <v>0</v>
      </c>
      <c r="T627" s="37">
        <f t="shared" si="184"/>
        <v>0</v>
      </c>
      <c r="U627" s="37">
        <f t="shared" si="184"/>
        <v>0</v>
      </c>
      <c r="V627" s="37">
        <f t="shared" si="184"/>
        <v>0</v>
      </c>
      <c r="W627" s="37">
        <f t="shared" si="184"/>
        <v>0</v>
      </c>
      <c r="X627" s="37">
        <f t="shared" si="184"/>
        <v>0</v>
      </c>
      <c r="Y627" s="37">
        <f t="shared" si="184"/>
        <v>0</v>
      </c>
      <c r="Z627" s="37">
        <f t="shared" si="184"/>
        <v>0</v>
      </c>
      <c r="AA627" s="37">
        <f t="shared" si="184"/>
        <v>0</v>
      </c>
      <c r="AB627" s="37">
        <f t="shared" si="184"/>
        <v>0</v>
      </c>
      <c r="AC627" s="37">
        <f t="shared" si="184"/>
        <v>0</v>
      </c>
      <c r="AD627" s="37">
        <f t="shared" si="184"/>
        <v>0</v>
      </c>
      <c r="AE627" s="37">
        <f t="shared" si="184"/>
        <v>0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188">+D574</f>
        <v>0</v>
      </c>
      <c r="E631" s="37">
        <f t="shared" si="188"/>
        <v>0</v>
      </c>
      <c r="F631" s="37">
        <f t="shared" si="188"/>
        <v>0</v>
      </c>
      <c r="G631" s="37">
        <f t="shared" si="188"/>
        <v>0</v>
      </c>
      <c r="H631" s="37">
        <f t="shared" si="188"/>
        <v>0</v>
      </c>
      <c r="I631" s="37">
        <f t="shared" si="188"/>
        <v>0</v>
      </c>
      <c r="J631" s="37">
        <f t="shared" si="188"/>
        <v>0</v>
      </c>
      <c r="K631" s="37">
        <f t="shared" si="188"/>
        <v>0</v>
      </c>
      <c r="L631" s="37">
        <f t="shared" si="188"/>
        <v>0</v>
      </c>
      <c r="M631" s="37">
        <f t="shared" si="188"/>
        <v>0</v>
      </c>
      <c r="N631" s="37">
        <f t="shared" si="188"/>
        <v>0</v>
      </c>
      <c r="O631" s="37">
        <f t="shared" si="188"/>
        <v>0</v>
      </c>
      <c r="P631" s="37">
        <f t="shared" si="188"/>
        <v>0</v>
      </c>
      <c r="Q631" s="37">
        <f t="shared" si="188"/>
        <v>0</v>
      </c>
      <c r="R631" s="37">
        <f t="shared" si="188"/>
        <v>0</v>
      </c>
      <c r="S631" s="37">
        <f t="shared" si="188"/>
        <v>0</v>
      </c>
      <c r="T631" s="37">
        <f t="shared" si="188"/>
        <v>0</v>
      </c>
      <c r="U631" s="37">
        <f t="shared" si="188"/>
        <v>0</v>
      </c>
      <c r="V631" s="37">
        <f t="shared" si="188"/>
        <v>0</v>
      </c>
      <c r="W631" s="37">
        <f t="shared" si="188"/>
        <v>0</v>
      </c>
      <c r="X631" s="37">
        <f t="shared" si="188"/>
        <v>0</v>
      </c>
      <c r="Y631" s="37">
        <f t="shared" si="188"/>
        <v>0</v>
      </c>
      <c r="Z631" s="37">
        <f t="shared" si="188"/>
        <v>0</v>
      </c>
      <c r="AA631" s="37">
        <f t="shared" si="188"/>
        <v>0</v>
      </c>
      <c r="AB631" s="37">
        <f t="shared" si="188"/>
        <v>0</v>
      </c>
      <c r="AC631" s="37">
        <f t="shared" si="188"/>
        <v>0</v>
      </c>
      <c r="AD631" s="37">
        <f t="shared" si="188"/>
        <v>0</v>
      </c>
      <c r="AE631" s="37">
        <f t="shared" si="188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-9.2765765786530388</v>
      </c>
      <c r="D656" s="28">
        <f t="shared" ref="D656:AE656" si="195">+D657+D658+D659+D660+D661</f>
        <v>-9.7836442047485228</v>
      </c>
      <c r="E656" s="28">
        <f t="shared" si="195"/>
        <v>-12.36910480034588</v>
      </c>
      <c r="F656" s="28">
        <f t="shared" si="195"/>
        <v>-14.694045905931292</v>
      </c>
      <c r="G656" s="28">
        <f t="shared" si="195"/>
        <v>-16.624811330599112</v>
      </c>
      <c r="H656" s="28">
        <f t="shared" si="195"/>
        <v>-17.900372922989924</v>
      </c>
      <c r="I656" s="28">
        <f t="shared" si="195"/>
        <v>-18.50503449861505</v>
      </c>
      <c r="J656" s="28">
        <f t="shared" si="195"/>
        <v>-18.958594868876709</v>
      </c>
      <c r="K656" s="28">
        <f t="shared" si="195"/>
        <v>-20.218830248280312</v>
      </c>
      <c r="L656" s="28">
        <f t="shared" si="195"/>
        <v>-21.28159813413399</v>
      </c>
      <c r="M656" s="28">
        <f t="shared" si="195"/>
        <v>-22.43033466249879</v>
      </c>
      <c r="N656" s="28">
        <f t="shared" si="195"/>
        <v>-23.696178549642152</v>
      </c>
      <c r="O656" s="28">
        <f t="shared" si="195"/>
        <v>-24.892961941923634</v>
      </c>
      <c r="P656" s="28">
        <f t="shared" si="195"/>
        <v>-26.334513986476363</v>
      </c>
      <c r="Q656" s="28">
        <f t="shared" si="195"/>
        <v>-27.915411426001516</v>
      </c>
      <c r="R656" s="28">
        <f t="shared" si="195"/>
        <v>-30.523598323946985</v>
      </c>
      <c r="S656" s="28">
        <f t="shared" si="195"/>
        <v>-32.474427729676755</v>
      </c>
      <c r="T656" s="28">
        <f t="shared" si="195"/>
        <v>-33.606187823026119</v>
      </c>
      <c r="U656" s="28">
        <f t="shared" si="195"/>
        <v>-34.479487490397574</v>
      </c>
      <c r="V656" s="28">
        <f t="shared" si="195"/>
        <v>-34.479487490397574</v>
      </c>
      <c r="W656" s="28">
        <f t="shared" si="195"/>
        <v>-34.479487490397574</v>
      </c>
      <c r="X656" s="28">
        <f t="shared" si="195"/>
        <v>-34.482919101722246</v>
      </c>
      <c r="Y656" s="28">
        <f t="shared" si="195"/>
        <v>-34.482919101722246</v>
      </c>
      <c r="Z656" s="28">
        <f t="shared" si="195"/>
        <v>-34.48975324291969</v>
      </c>
      <c r="AA656" s="28">
        <f t="shared" si="195"/>
        <v>-34.491788944552972</v>
      </c>
      <c r="AB656" s="28">
        <f t="shared" si="195"/>
        <v>-34.662409822873826</v>
      </c>
      <c r="AC656" s="28">
        <f t="shared" si="195"/>
        <v>-34.662409822873826</v>
      </c>
      <c r="AD656" s="28">
        <f t="shared" si="195"/>
        <v>-34.670523547955042</v>
      </c>
      <c r="AE656" s="28">
        <f t="shared" si="195"/>
        <v>-34.670523547955042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-9.2765765786530388</v>
      </c>
      <c r="D660" s="28">
        <f t="shared" ref="D660:AE660" si="199">+D624</f>
        <v>-9.7836442047485228</v>
      </c>
      <c r="E660" s="28">
        <f t="shared" si="199"/>
        <v>-12.36910480034588</v>
      </c>
      <c r="F660" s="28">
        <f t="shared" si="199"/>
        <v>-14.694045905931292</v>
      </c>
      <c r="G660" s="28">
        <f t="shared" si="199"/>
        <v>-16.624811330599112</v>
      </c>
      <c r="H660" s="28">
        <f t="shared" si="199"/>
        <v>-17.900372922989924</v>
      </c>
      <c r="I660" s="28">
        <f t="shared" si="199"/>
        <v>-18.50503449861505</v>
      </c>
      <c r="J660" s="28">
        <f t="shared" si="199"/>
        <v>-18.958594868876709</v>
      </c>
      <c r="K660" s="28">
        <f t="shared" si="199"/>
        <v>-20.218830248280312</v>
      </c>
      <c r="L660" s="28">
        <f t="shared" si="199"/>
        <v>-21.28159813413399</v>
      </c>
      <c r="M660" s="28">
        <f t="shared" si="199"/>
        <v>-22.43033466249879</v>
      </c>
      <c r="N660" s="28">
        <f t="shared" si="199"/>
        <v>-23.696178549642152</v>
      </c>
      <c r="O660" s="28">
        <f t="shared" si="199"/>
        <v>-24.892961941923634</v>
      </c>
      <c r="P660" s="28">
        <f t="shared" si="199"/>
        <v>-26.334513986476363</v>
      </c>
      <c r="Q660" s="28">
        <f t="shared" si="199"/>
        <v>-27.915411426001516</v>
      </c>
      <c r="R660" s="28">
        <f t="shared" si="199"/>
        <v>-30.523598323946985</v>
      </c>
      <c r="S660" s="28">
        <f t="shared" si="199"/>
        <v>-32.474427729676755</v>
      </c>
      <c r="T660" s="28">
        <f t="shared" si="199"/>
        <v>-33.606187823026119</v>
      </c>
      <c r="U660" s="28">
        <f t="shared" si="199"/>
        <v>-34.479487490397574</v>
      </c>
      <c r="V660" s="28">
        <f t="shared" si="199"/>
        <v>-34.479487490397574</v>
      </c>
      <c r="W660" s="28">
        <f t="shared" si="199"/>
        <v>-34.479487490397574</v>
      </c>
      <c r="X660" s="28">
        <f t="shared" si="199"/>
        <v>-34.482919101722246</v>
      </c>
      <c r="Y660" s="28">
        <f t="shared" si="199"/>
        <v>-34.482919101722246</v>
      </c>
      <c r="Z660" s="28">
        <f t="shared" si="199"/>
        <v>-34.48975324291969</v>
      </c>
      <c r="AA660" s="28">
        <f t="shared" si="199"/>
        <v>-34.491788944552972</v>
      </c>
      <c r="AB660" s="28">
        <f t="shared" si="199"/>
        <v>-34.662409822873826</v>
      </c>
      <c r="AC660" s="28">
        <f t="shared" si="199"/>
        <v>-34.662409822873826</v>
      </c>
      <c r="AD660" s="28">
        <f t="shared" si="199"/>
        <v>-34.670523547955042</v>
      </c>
      <c r="AE660" s="28">
        <f t="shared" si="199"/>
        <v>-34.670523547955042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15" priority="235" operator="equal">
      <formula>0</formula>
    </cfRule>
  </conditionalFormatting>
  <conditionalFormatting sqref="AD2:AE2">
    <cfRule type="cellIs" dxfId="714" priority="234" operator="equal">
      <formula>0</formula>
    </cfRule>
  </conditionalFormatting>
  <conditionalFormatting sqref="A425:B426 A430:B431 A434:B437 A427:A429">
    <cfRule type="cellIs" dxfId="713" priority="233" operator="lessThan">
      <formula>0</formula>
    </cfRule>
  </conditionalFormatting>
  <conditionalFormatting sqref="A432:B433">
    <cfRule type="cellIs" dxfId="712" priority="232" operator="lessThan">
      <formula>0</formula>
    </cfRule>
  </conditionalFormatting>
  <conditionalFormatting sqref="B555 A576:B581">
    <cfRule type="cellIs" dxfId="711" priority="231" operator="lessThan">
      <formula>0</formula>
    </cfRule>
  </conditionalFormatting>
  <conditionalFormatting sqref="A633:B638 B624">
    <cfRule type="cellIs" dxfId="710" priority="230" operator="lessThan">
      <formula>0</formula>
    </cfRule>
  </conditionalFormatting>
  <conditionalFormatting sqref="A661:B661">
    <cfRule type="cellIs" dxfId="709" priority="229" operator="lessThan">
      <formula>0</formula>
    </cfRule>
  </conditionalFormatting>
  <conditionalFormatting sqref="B659:B660">
    <cfRule type="cellIs" dxfId="708" priority="228" operator="lessThan">
      <formula>0</formula>
    </cfRule>
  </conditionalFormatting>
  <conditionalFormatting sqref="B613">
    <cfRule type="cellIs" dxfId="707" priority="227" operator="lessThan">
      <formula>0</formula>
    </cfRule>
  </conditionalFormatting>
  <conditionalFormatting sqref="C192:C210 C212:C215">
    <cfRule type="cellIs" dxfId="706" priority="226" operator="lessThan">
      <formula>0</formula>
    </cfRule>
  </conditionalFormatting>
  <conditionalFormatting sqref="C291">
    <cfRule type="cellIs" dxfId="705" priority="225" operator="lessThan">
      <formula>0</formula>
    </cfRule>
  </conditionalFormatting>
  <conditionalFormatting sqref="C211">
    <cfRule type="cellIs" dxfId="704" priority="224" operator="lessThan">
      <formula>0</formula>
    </cfRule>
  </conditionalFormatting>
  <conditionalFormatting sqref="C287">
    <cfRule type="cellIs" dxfId="703" priority="223" operator="lessThan">
      <formula>0</formula>
    </cfRule>
  </conditionalFormatting>
  <conditionalFormatting sqref="C453">
    <cfRule type="cellIs" dxfId="702" priority="222" operator="lessThan">
      <formula>0</formula>
    </cfRule>
  </conditionalFormatting>
  <conditionalFormatting sqref="C453">
    <cfRule type="cellIs" dxfId="701" priority="220" operator="equal">
      <formula>0</formula>
    </cfRule>
    <cfRule type="cellIs" dxfId="700" priority="221" operator="equal">
      <formula>0</formula>
    </cfRule>
  </conditionalFormatting>
  <conditionalFormatting sqref="C597">
    <cfRule type="cellIs" dxfId="699" priority="219" operator="lessThan">
      <formula>0</formula>
    </cfRule>
  </conditionalFormatting>
  <conditionalFormatting sqref="C597">
    <cfRule type="cellIs" dxfId="698" priority="217" operator="equal">
      <formula>0</formula>
    </cfRule>
    <cfRule type="cellIs" dxfId="697" priority="218" operator="equal">
      <formula>0</formula>
    </cfRule>
  </conditionalFormatting>
  <conditionalFormatting sqref="C654">
    <cfRule type="cellIs" dxfId="696" priority="216" operator="lessThan">
      <formula>0</formula>
    </cfRule>
  </conditionalFormatting>
  <conditionalFormatting sqref="C654">
    <cfRule type="cellIs" dxfId="695" priority="214" operator="equal">
      <formula>0</formula>
    </cfRule>
    <cfRule type="cellIs" dxfId="694" priority="215" operator="equal">
      <formula>0</formula>
    </cfRule>
  </conditionalFormatting>
  <conditionalFormatting sqref="C187">
    <cfRule type="cellIs" dxfId="693" priority="213" operator="lessThan">
      <formula>0</formula>
    </cfRule>
  </conditionalFormatting>
  <conditionalFormatting sqref="C216:C225 C227:C270 C273:C278 C280:C285">
    <cfRule type="cellIs" dxfId="692" priority="212" operator="lessThan">
      <formula>0</formula>
    </cfRule>
  </conditionalFormatting>
  <conditionalFormatting sqref="C271">
    <cfRule type="cellIs" dxfId="691" priority="211" operator="lessThan">
      <formula>0</formula>
    </cfRule>
  </conditionalFormatting>
  <conditionalFormatting sqref="C226">
    <cfRule type="cellIs" dxfId="690" priority="210" operator="lessThan">
      <formula>0</formula>
    </cfRule>
  </conditionalFormatting>
  <conditionalFormatting sqref="C272">
    <cfRule type="cellIs" dxfId="689" priority="209" operator="lessThan">
      <formula>0</formula>
    </cfRule>
  </conditionalFormatting>
  <conditionalFormatting sqref="C279">
    <cfRule type="cellIs" dxfId="688" priority="208" operator="lessThan">
      <formula>0</formula>
    </cfRule>
  </conditionalFormatting>
  <conditionalFormatting sqref="C191">
    <cfRule type="cellIs" dxfId="687" priority="207" operator="lessThan">
      <formula>0</formula>
    </cfRule>
  </conditionalFormatting>
  <conditionalFormatting sqref="C315 C328 C341 C349:C350 C358:C359 C364 C368 C371 C374 C377 C380 C383 C297:C302">
    <cfRule type="cellIs" dxfId="686" priority="205" operator="lessThan">
      <formula>0</formula>
    </cfRule>
  </conditionalFormatting>
  <conditionalFormatting sqref="C385 C391 C393 C399 C401 C407 C409 C415 C417 C424">
    <cfRule type="cellIs" dxfId="685" priority="204" operator="lessThan">
      <formula>0</formula>
    </cfRule>
  </conditionalFormatting>
  <conditionalFormatting sqref="C367">
    <cfRule type="cellIs" dxfId="684" priority="206" operator="lessThan">
      <formula>0</formula>
    </cfRule>
  </conditionalFormatting>
  <conditionalFormatting sqref="C303:AE314">
    <cfRule type="cellIs" dxfId="683" priority="188" operator="lessThan">
      <formula>0</formula>
    </cfRule>
  </conditionalFormatting>
  <conditionalFormatting sqref="C355">
    <cfRule type="cellIs" dxfId="682" priority="185" operator="lessThan">
      <formula>0</formula>
    </cfRule>
  </conditionalFormatting>
  <conditionalFormatting sqref="C434:C437 C425:C429 C431">
    <cfRule type="cellIs" dxfId="681" priority="184" operator="lessThan">
      <formula>0</formula>
    </cfRule>
  </conditionalFormatting>
  <conditionalFormatting sqref="C566:C567">
    <cfRule type="cellIs" dxfId="680" priority="179" operator="lessThan">
      <formula>0</formula>
    </cfRule>
  </conditionalFormatting>
  <conditionalFormatting sqref="C555:C556 C580:C581 C574:C577 C571 C568 C565 C562 C559">
    <cfRule type="cellIs" dxfId="679" priority="183" operator="lessThan">
      <formula>0</formula>
    </cfRule>
  </conditionalFormatting>
  <conditionalFormatting sqref="C557:C558">
    <cfRule type="cellIs" dxfId="678" priority="182" operator="lessThan">
      <formula>0</formula>
    </cfRule>
  </conditionalFormatting>
  <conditionalFormatting sqref="C560:C561">
    <cfRule type="cellIs" dxfId="677" priority="181" operator="lessThan">
      <formula>0</formula>
    </cfRule>
  </conditionalFormatting>
  <conditionalFormatting sqref="C563:C564">
    <cfRule type="cellIs" dxfId="676" priority="180" operator="lessThan">
      <formula>0</formula>
    </cfRule>
  </conditionalFormatting>
  <conditionalFormatting sqref="C569:C570">
    <cfRule type="cellIs" dxfId="675" priority="178" operator="lessThan">
      <formula>0</formula>
    </cfRule>
  </conditionalFormatting>
  <conditionalFormatting sqref="C572:C573">
    <cfRule type="cellIs" dxfId="674" priority="177" operator="lessThan">
      <formula>0</formula>
    </cfRule>
  </conditionalFormatting>
  <conditionalFormatting sqref="C578:C579">
    <cfRule type="cellIs" dxfId="673" priority="176" operator="lessThan">
      <formula>0</formula>
    </cfRule>
  </conditionalFormatting>
  <conditionalFormatting sqref="C585:C586">
    <cfRule type="cellIs" dxfId="672" priority="175" operator="lessThan">
      <formula>0</formula>
    </cfRule>
  </conditionalFormatting>
  <conditionalFormatting sqref="C526:C554">
    <cfRule type="cellIs" dxfId="671" priority="174" operator="lessThan">
      <formula>0</formula>
    </cfRule>
  </conditionalFormatting>
  <conditionalFormatting sqref="C524:C525">
    <cfRule type="cellIs" dxfId="670" priority="173" operator="lessThan">
      <formula>0</formula>
    </cfRule>
  </conditionalFormatting>
  <conditionalFormatting sqref="C613">
    <cfRule type="cellIs" dxfId="669" priority="172" operator="lessThan">
      <formula>0</formula>
    </cfRule>
  </conditionalFormatting>
  <conditionalFormatting sqref="C637:C638 C632:C634 C624">
    <cfRule type="cellIs" dxfId="668" priority="171" operator="lessThan">
      <formula>0</formula>
    </cfRule>
  </conditionalFormatting>
  <conditionalFormatting sqref="C601:C602">
    <cfRule type="cellIs" dxfId="667" priority="170" operator="lessThan">
      <formula>0</formula>
    </cfRule>
  </conditionalFormatting>
  <conditionalFormatting sqref="C603">
    <cfRule type="cellIs" dxfId="666" priority="169" operator="lessThan">
      <formula>0</formula>
    </cfRule>
  </conditionalFormatting>
  <conditionalFormatting sqref="C605:C609">
    <cfRule type="cellIs" dxfId="665" priority="168" operator="lessThan">
      <formula>0</formula>
    </cfRule>
  </conditionalFormatting>
  <conditionalFormatting sqref="C611:C612">
    <cfRule type="cellIs" dxfId="664" priority="167" operator="lessThan">
      <formula>0</formula>
    </cfRule>
  </conditionalFormatting>
  <conditionalFormatting sqref="C625:C631">
    <cfRule type="cellIs" dxfId="663" priority="166" operator="lessThan">
      <formula>0</formula>
    </cfRule>
  </conditionalFormatting>
  <conditionalFormatting sqref="C635:C636">
    <cfRule type="cellIs" dxfId="662" priority="165" operator="lessThan">
      <formula>0</formula>
    </cfRule>
  </conditionalFormatting>
  <conditionalFormatting sqref="C642:C644">
    <cfRule type="cellIs" dxfId="661" priority="164" operator="lessThan">
      <formula>0</formula>
    </cfRule>
  </conditionalFormatting>
  <conditionalFormatting sqref="C645">
    <cfRule type="cellIs" dxfId="660" priority="163" operator="lessThan">
      <formula>0</formula>
    </cfRule>
  </conditionalFormatting>
  <conditionalFormatting sqref="C614:C623">
    <cfRule type="cellIs" dxfId="659" priority="162" operator="lessThan">
      <formula>0</formula>
    </cfRule>
  </conditionalFormatting>
  <conditionalFormatting sqref="C659">
    <cfRule type="cellIs" dxfId="658" priority="161" operator="lessThan">
      <formula>0</formula>
    </cfRule>
  </conditionalFormatting>
  <conditionalFormatting sqref="C660">
    <cfRule type="cellIs" dxfId="657" priority="160" operator="lessThan">
      <formula>0</formula>
    </cfRule>
  </conditionalFormatting>
  <conditionalFormatting sqref="C661">
    <cfRule type="cellIs" dxfId="656" priority="159" operator="lessThan">
      <formula>0</formula>
    </cfRule>
  </conditionalFormatting>
  <conditionalFormatting sqref="D192:AE210 D212:AE215">
    <cfRule type="cellIs" dxfId="655" priority="158" operator="lessThan">
      <formula>0</formula>
    </cfRule>
  </conditionalFormatting>
  <conditionalFormatting sqref="D291:AE291">
    <cfRule type="cellIs" dxfId="654" priority="157" operator="lessThan">
      <formula>0</formula>
    </cfRule>
  </conditionalFormatting>
  <conditionalFormatting sqref="D211:AE211">
    <cfRule type="cellIs" dxfId="653" priority="156" operator="lessThan">
      <formula>0</formula>
    </cfRule>
  </conditionalFormatting>
  <conditionalFormatting sqref="D287:AE287">
    <cfRule type="cellIs" dxfId="652" priority="155" operator="lessThan">
      <formula>0</formula>
    </cfRule>
  </conditionalFormatting>
  <conditionalFormatting sqref="D453:AE453">
    <cfRule type="cellIs" dxfId="651" priority="154" operator="lessThan">
      <formula>0</formula>
    </cfRule>
  </conditionalFormatting>
  <conditionalFormatting sqref="D453:AE453">
    <cfRule type="cellIs" dxfId="650" priority="152" operator="equal">
      <formula>0</formula>
    </cfRule>
    <cfRule type="cellIs" dxfId="649" priority="153" operator="equal">
      <formula>0</formula>
    </cfRule>
  </conditionalFormatting>
  <conditionalFormatting sqref="D597:AE597">
    <cfRule type="cellIs" dxfId="648" priority="151" operator="lessThan">
      <formula>0</formula>
    </cfRule>
  </conditionalFormatting>
  <conditionalFormatting sqref="D597:AE597">
    <cfRule type="cellIs" dxfId="647" priority="149" operator="equal">
      <formula>0</formula>
    </cfRule>
    <cfRule type="cellIs" dxfId="646" priority="150" operator="equal">
      <formula>0</formula>
    </cfRule>
  </conditionalFormatting>
  <conditionalFormatting sqref="D654:AE654">
    <cfRule type="cellIs" dxfId="645" priority="148" operator="lessThan">
      <formula>0</formula>
    </cfRule>
  </conditionalFormatting>
  <conditionalFormatting sqref="D654:AE654">
    <cfRule type="cellIs" dxfId="644" priority="146" operator="equal">
      <formula>0</formula>
    </cfRule>
    <cfRule type="cellIs" dxfId="643" priority="147" operator="equal">
      <formula>0</formula>
    </cfRule>
  </conditionalFormatting>
  <conditionalFormatting sqref="D187:AE187">
    <cfRule type="cellIs" dxfId="642" priority="145" operator="lessThan">
      <formula>0</formula>
    </cfRule>
  </conditionalFormatting>
  <conditionalFormatting sqref="D216:AE225 D227:AE270 D273:AE278 D280:AE285">
    <cfRule type="cellIs" dxfId="641" priority="144" operator="lessThan">
      <formula>0</formula>
    </cfRule>
  </conditionalFormatting>
  <conditionalFormatting sqref="D271:AE271">
    <cfRule type="cellIs" dxfId="640" priority="143" operator="lessThan">
      <formula>0</formula>
    </cfRule>
  </conditionalFormatting>
  <conditionalFormatting sqref="D226:AE226">
    <cfRule type="cellIs" dxfId="639" priority="142" operator="lessThan">
      <formula>0</formula>
    </cfRule>
  </conditionalFormatting>
  <conditionalFormatting sqref="D272:AE272">
    <cfRule type="cellIs" dxfId="638" priority="141" operator="lessThan">
      <formula>0</formula>
    </cfRule>
  </conditionalFormatting>
  <conditionalFormatting sqref="D279:AE279">
    <cfRule type="cellIs" dxfId="637" priority="140" operator="lessThan">
      <formula>0</formula>
    </cfRule>
  </conditionalFormatting>
  <conditionalFormatting sqref="D191:AE191">
    <cfRule type="cellIs" dxfId="636" priority="139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35" priority="137" operator="lessThan">
      <formula>0</formula>
    </cfRule>
  </conditionalFormatting>
  <conditionalFormatting sqref="D385:AE385 D391:AE391 D393:AE393 D399:AE399 D401:AE401 D407:AE407 D409:AE409 D415:AE415 D417:AE417 D424:AE424">
    <cfRule type="cellIs" dxfId="634" priority="136" operator="lessThan">
      <formula>0</formula>
    </cfRule>
  </conditionalFormatting>
  <conditionalFormatting sqref="D367:AE367">
    <cfRule type="cellIs" dxfId="633" priority="138" operator="lessThan">
      <formula>0</formula>
    </cfRule>
  </conditionalFormatting>
  <conditionalFormatting sqref="D355:AE355">
    <cfRule type="cellIs" dxfId="632" priority="117" operator="lessThan">
      <formula>0</formula>
    </cfRule>
  </conditionalFormatting>
  <conditionalFormatting sqref="D434:AE437 D425:AE429 D431:AE431">
    <cfRule type="cellIs" dxfId="631" priority="116" operator="lessThan">
      <formula>0</formula>
    </cfRule>
  </conditionalFormatting>
  <conditionalFormatting sqref="D566:AE567">
    <cfRule type="cellIs" dxfId="630" priority="111" operator="lessThan">
      <formula>0</formula>
    </cfRule>
  </conditionalFormatting>
  <conditionalFormatting sqref="D555:AE556 D580:AE581 D574:AE577 D571:AE571 D568:AE568 D565:AE565 D562:AE562 D559:AE559">
    <cfRule type="cellIs" dxfId="629" priority="115" operator="lessThan">
      <formula>0</formula>
    </cfRule>
  </conditionalFormatting>
  <conditionalFormatting sqref="D557:AE558">
    <cfRule type="cellIs" dxfId="628" priority="114" operator="lessThan">
      <formula>0</formula>
    </cfRule>
  </conditionalFormatting>
  <conditionalFormatting sqref="D560:AE561">
    <cfRule type="cellIs" dxfId="627" priority="113" operator="lessThan">
      <formula>0</formula>
    </cfRule>
  </conditionalFormatting>
  <conditionalFormatting sqref="D563:AE564">
    <cfRule type="cellIs" dxfId="626" priority="112" operator="lessThan">
      <formula>0</formula>
    </cfRule>
  </conditionalFormatting>
  <conditionalFormatting sqref="D569:AE570">
    <cfRule type="cellIs" dxfId="625" priority="110" operator="lessThan">
      <formula>0</formula>
    </cfRule>
  </conditionalFormatting>
  <conditionalFormatting sqref="D572:AE573">
    <cfRule type="cellIs" dxfId="624" priority="109" operator="lessThan">
      <formula>0</formula>
    </cfRule>
  </conditionalFormatting>
  <conditionalFormatting sqref="D578:AE579">
    <cfRule type="cellIs" dxfId="623" priority="108" operator="lessThan">
      <formula>0</formula>
    </cfRule>
  </conditionalFormatting>
  <conditionalFormatting sqref="D585:AE586">
    <cfRule type="cellIs" dxfId="622" priority="107" operator="lessThan">
      <formula>0</formula>
    </cfRule>
  </conditionalFormatting>
  <conditionalFormatting sqref="D526:AE554">
    <cfRule type="cellIs" dxfId="621" priority="106" operator="lessThan">
      <formula>0</formula>
    </cfRule>
  </conditionalFormatting>
  <conditionalFormatting sqref="D524:AE525">
    <cfRule type="cellIs" dxfId="620" priority="105" operator="lessThan">
      <formula>0</formula>
    </cfRule>
  </conditionalFormatting>
  <conditionalFormatting sqref="D613:AE613">
    <cfRule type="cellIs" dxfId="619" priority="104" operator="lessThan">
      <formula>0</formula>
    </cfRule>
  </conditionalFormatting>
  <conditionalFormatting sqref="D637:AE638 D632:AE634 D624:AE624">
    <cfRule type="cellIs" dxfId="618" priority="103" operator="lessThan">
      <formula>0</formula>
    </cfRule>
  </conditionalFormatting>
  <conditionalFormatting sqref="D601:AE602">
    <cfRule type="cellIs" dxfId="617" priority="102" operator="lessThan">
      <formula>0</formula>
    </cfRule>
  </conditionalFormatting>
  <conditionalFormatting sqref="D603:AE603">
    <cfRule type="cellIs" dxfId="616" priority="101" operator="lessThan">
      <formula>0</formula>
    </cfRule>
  </conditionalFormatting>
  <conditionalFormatting sqref="D605:AE609">
    <cfRule type="cellIs" dxfId="615" priority="100" operator="lessThan">
      <formula>0</formula>
    </cfRule>
  </conditionalFormatting>
  <conditionalFormatting sqref="D611:AE612">
    <cfRule type="cellIs" dxfId="614" priority="99" operator="lessThan">
      <formula>0</formula>
    </cfRule>
  </conditionalFormatting>
  <conditionalFormatting sqref="D625:AE631">
    <cfRule type="cellIs" dxfId="613" priority="98" operator="lessThan">
      <formula>0</formula>
    </cfRule>
  </conditionalFormatting>
  <conditionalFormatting sqref="D635:AE636">
    <cfRule type="cellIs" dxfId="612" priority="97" operator="lessThan">
      <formula>0</formula>
    </cfRule>
  </conditionalFormatting>
  <conditionalFormatting sqref="D642:AE644">
    <cfRule type="cellIs" dxfId="611" priority="96" operator="lessThan">
      <formula>0</formula>
    </cfRule>
  </conditionalFormatting>
  <conditionalFormatting sqref="D645:AE645">
    <cfRule type="cellIs" dxfId="610" priority="95" operator="lessThan">
      <formula>0</formula>
    </cfRule>
  </conditionalFormatting>
  <conditionalFormatting sqref="D614:AE623">
    <cfRule type="cellIs" dxfId="609" priority="94" operator="lessThan">
      <formula>0</formula>
    </cfRule>
  </conditionalFormatting>
  <conditionalFormatting sqref="D659:AE659">
    <cfRule type="cellIs" dxfId="608" priority="93" operator="lessThan">
      <formula>0</formula>
    </cfRule>
  </conditionalFormatting>
  <conditionalFormatting sqref="D660:AE660">
    <cfRule type="cellIs" dxfId="607" priority="92" operator="lessThan">
      <formula>0</formula>
    </cfRule>
  </conditionalFormatting>
  <conditionalFormatting sqref="D661:AE661">
    <cfRule type="cellIs" dxfId="606" priority="91" operator="lessThan">
      <formula>0</formula>
    </cfRule>
  </conditionalFormatting>
  <conditionalFormatting sqref="C430">
    <cfRule type="cellIs" dxfId="605" priority="51" operator="lessThan">
      <formula>0</formula>
    </cfRule>
  </conditionalFormatting>
  <conditionalFormatting sqref="D430:AE430">
    <cfRule type="cellIs" dxfId="604" priority="50" operator="lessThan">
      <formula>0</formula>
    </cfRule>
  </conditionalFormatting>
  <conditionalFormatting sqref="C432:C433">
    <cfRule type="cellIs" dxfId="603" priority="49" operator="lessThan">
      <formula>0</formula>
    </cfRule>
  </conditionalFormatting>
  <conditionalFormatting sqref="D432:AE433">
    <cfRule type="cellIs" dxfId="602" priority="48" operator="lessThan">
      <formula>0</formula>
    </cfRule>
  </conditionalFormatting>
  <conditionalFormatting sqref="C441:C444">
    <cfRule type="cellIs" dxfId="601" priority="47" operator="lessThan">
      <formula>0</formula>
    </cfRule>
  </conditionalFormatting>
  <conditionalFormatting sqref="D441:AE444">
    <cfRule type="cellIs" dxfId="600" priority="46" operator="lessThan">
      <formula>0</formula>
    </cfRule>
  </conditionalFormatting>
  <conditionalFormatting sqref="C316:AE327">
    <cfRule type="cellIs" dxfId="599" priority="22" operator="lessThan">
      <formula>0</formula>
    </cfRule>
  </conditionalFormatting>
  <conditionalFormatting sqref="C329:AE340">
    <cfRule type="cellIs" dxfId="598" priority="21" operator="lessThan">
      <formula>0</formula>
    </cfRule>
  </conditionalFormatting>
  <conditionalFormatting sqref="C342:AE348">
    <cfRule type="cellIs" dxfId="597" priority="20" operator="lessThan">
      <formula>0</formula>
    </cfRule>
  </conditionalFormatting>
  <conditionalFormatting sqref="C351:AE354">
    <cfRule type="cellIs" dxfId="596" priority="19" operator="lessThan">
      <formula>0</formula>
    </cfRule>
  </conditionalFormatting>
  <conditionalFormatting sqref="C356:AE357">
    <cfRule type="cellIs" dxfId="595" priority="18" operator="lessThan">
      <formula>0</formula>
    </cfRule>
  </conditionalFormatting>
  <conditionalFormatting sqref="C360:AE363">
    <cfRule type="cellIs" dxfId="594" priority="17" operator="lessThan">
      <formula>0</formula>
    </cfRule>
  </conditionalFormatting>
  <conditionalFormatting sqref="C365:AE366">
    <cfRule type="cellIs" dxfId="593" priority="16" operator="lessThan">
      <formula>0</formula>
    </cfRule>
  </conditionalFormatting>
  <conditionalFormatting sqref="C369:AE370">
    <cfRule type="cellIs" dxfId="592" priority="15" operator="lessThan">
      <formula>0</formula>
    </cfRule>
  </conditionalFormatting>
  <conditionalFormatting sqref="C372:AE373">
    <cfRule type="cellIs" dxfId="591" priority="14" operator="lessThan">
      <formula>0</formula>
    </cfRule>
  </conditionalFormatting>
  <conditionalFormatting sqref="C375:AE376">
    <cfRule type="cellIs" dxfId="590" priority="13" operator="lessThan">
      <formula>0</formula>
    </cfRule>
  </conditionalFormatting>
  <conditionalFormatting sqref="C378:AE379">
    <cfRule type="cellIs" dxfId="589" priority="12" operator="lessThan">
      <formula>0</formula>
    </cfRule>
  </conditionalFormatting>
  <conditionalFormatting sqref="C381:AE382">
    <cfRule type="cellIs" dxfId="588" priority="11" operator="lessThan">
      <formula>0</formula>
    </cfRule>
  </conditionalFormatting>
  <conditionalFormatting sqref="C384:AE384">
    <cfRule type="cellIs" dxfId="587" priority="10" operator="lessThan">
      <formula>0</formula>
    </cfRule>
  </conditionalFormatting>
  <conditionalFormatting sqref="C386:AE390">
    <cfRule type="cellIs" dxfId="586" priority="9" operator="lessThan">
      <formula>0</formula>
    </cfRule>
  </conditionalFormatting>
  <conditionalFormatting sqref="C392:AE392">
    <cfRule type="cellIs" dxfId="585" priority="8" operator="lessThan">
      <formula>0</formula>
    </cfRule>
  </conditionalFormatting>
  <conditionalFormatting sqref="C394:AE398">
    <cfRule type="cellIs" dxfId="584" priority="7" operator="lessThan">
      <formula>0</formula>
    </cfRule>
  </conditionalFormatting>
  <conditionalFormatting sqref="C400:AE400">
    <cfRule type="cellIs" dxfId="583" priority="6" operator="lessThan">
      <formula>0</formula>
    </cfRule>
  </conditionalFormatting>
  <conditionalFormatting sqref="C402:AE406">
    <cfRule type="cellIs" dxfId="582" priority="5" operator="lessThan">
      <formula>0</formula>
    </cfRule>
  </conditionalFormatting>
  <conditionalFormatting sqref="C408:AE408">
    <cfRule type="cellIs" dxfId="581" priority="4" operator="lessThan">
      <formula>0</formula>
    </cfRule>
  </conditionalFormatting>
  <conditionalFormatting sqref="C410:AE414">
    <cfRule type="cellIs" dxfId="580" priority="3" operator="lessThan">
      <formula>0</formula>
    </cfRule>
  </conditionalFormatting>
  <conditionalFormatting sqref="C416:AE416">
    <cfRule type="cellIs" dxfId="579" priority="2" operator="lessThan">
      <formula>0</formula>
    </cfRule>
  </conditionalFormatting>
  <conditionalFormatting sqref="C418:AE423">
    <cfRule type="cellIs" dxfId="578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zoomScale="85" zoomScaleNormal="85" workbookViewId="0">
      <selection activeCell="K438" sqref="K438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0">+C5+C111+C191+C297+C425</f>
        <v>1.7926847135788362</v>
      </c>
      <c r="D4" s="28">
        <f t="shared" ref="D4:AE4" si="1">+D5+D111+D191+D297+D425</f>
        <v>1.8342809550288679</v>
      </c>
      <c r="E4" s="28">
        <f t="shared" si="1"/>
        <v>1.8594039792608943</v>
      </c>
      <c r="F4" s="28">
        <f t="shared" si="1"/>
        <v>1.888102339869854</v>
      </c>
      <c r="G4" s="28">
        <f t="shared" si="1"/>
        <v>1.9436729427619928</v>
      </c>
      <c r="H4" s="28">
        <f t="shared" si="1"/>
        <v>1.9902137325948437</v>
      </c>
      <c r="I4" s="28">
        <f t="shared" si="1"/>
        <v>2.4482545205100319</v>
      </c>
      <c r="J4" s="28">
        <f t="shared" si="1"/>
        <v>2.4633823461526489</v>
      </c>
      <c r="K4" s="28">
        <f t="shared" si="1"/>
        <v>2.4860073810240966</v>
      </c>
      <c r="L4" s="28">
        <f t="shared" si="1"/>
        <v>2.4980158154961631</v>
      </c>
      <c r="M4" s="28">
        <f t="shared" si="1"/>
        <v>2.5014787938533818</v>
      </c>
      <c r="N4" s="28">
        <f t="shared" si="1"/>
        <v>2.5026781732088805</v>
      </c>
      <c r="O4" s="28">
        <f t="shared" si="1"/>
        <v>2.4043624949052678</v>
      </c>
      <c r="P4" s="28">
        <f t="shared" si="1"/>
        <v>2.522803019339781</v>
      </c>
      <c r="Q4" s="28">
        <f t="shared" si="1"/>
        <v>2.7756933851433465</v>
      </c>
      <c r="R4" s="28">
        <f t="shared" si="1"/>
        <v>2.1506559913956398</v>
      </c>
      <c r="S4" s="28">
        <f t="shared" si="1"/>
        <v>2.3864640120447258</v>
      </c>
      <c r="T4" s="28">
        <f t="shared" si="1"/>
        <v>2.4790309785630145</v>
      </c>
      <c r="U4" s="28">
        <f t="shared" si="1"/>
        <v>2.4256181436088422</v>
      </c>
      <c r="V4" s="28">
        <f t="shared" si="1"/>
        <v>2.3933458343940033</v>
      </c>
      <c r="W4" s="28">
        <f t="shared" si="1"/>
        <v>2.6743363209501232</v>
      </c>
      <c r="X4" s="28">
        <f t="shared" si="1"/>
        <v>2.8484170530096451</v>
      </c>
      <c r="Y4" s="28">
        <f t="shared" si="1"/>
        <v>2.9674946748991502</v>
      </c>
      <c r="Z4" s="28">
        <f t="shared" si="1"/>
        <v>3.1865685959291716</v>
      </c>
      <c r="AA4" s="28">
        <f t="shared" si="1"/>
        <v>3.5560347894161026</v>
      </c>
      <c r="AB4" s="28">
        <f t="shared" si="1"/>
        <v>3.9940124418889482</v>
      </c>
      <c r="AC4" s="28">
        <f t="shared" si="1"/>
        <v>3.9909164298509232</v>
      </c>
      <c r="AD4" s="28">
        <f t="shared" si="1"/>
        <v>4.2257847050708701</v>
      </c>
      <c r="AE4" s="28">
        <f t="shared" si="1"/>
        <v>4.5513710435494934</v>
      </c>
    </row>
    <row r="5" spans="1:31" x14ac:dyDescent="0.2">
      <c r="A5" s="31" t="s">
        <v>19</v>
      </c>
      <c r="B5" s="7" t="s">
        <v>20</v>
      </c>
      <c r="C5" s="21">
        <f t="shared" ref="C5" si="2">+C7+C67+C102</f>
        <v>0.25538680840054273</v>
      </c>
      <c r="D5" s="21">
        <f t="shared" ref="D5:AE5" si="3">+D7+D67+D102</f>
        <v>0.26546679115838401</v>
      </c>
      <c r="E5" s="21">
        <f t="shared" si="3"/>
        <v>0.26814999812576817</v>
      </c>
      <c r="F5" s="21">
        <f t="shared" si="3"/>
        <v>0.28644273520773339</v>
      </c>
      <c r="G5" s="21">
        <f t="shared" si="3"/>
        <v>0.3142927455526201</v>
      </c>
      <c r="H5" s="21">
        <f t="shared" si="3"/>
        <v>0.30218782703697111</v>
      </c>
      <c r="I5" s="21">
        <f t="shared" si="3"/>
        <v>0.34325860753921822</v>
      </c>
      <c r="J5" s="21">
        <f t="shared" si="3"/>
        <v>0.27923602942678111</v>
      </c>
      <c r="K5" s="21">
        <f t="shared" si="3"/>
        <v>0.27721565164130119</v>
      </c>
      <c r="L5" s="21">
        <f t="shared" si="3"/>
        <v>0.27028309187106281</v>
      </c>
      <c r="M5" s="21">
        <f t="shared" si="3"/>
        <v>0.25278529748400774</v>
      </c>
      <c r="N5" s="21">
        <f t="shared" si="3"/>
        <v>0.24861491358151472</v>
      </c>
      <c r="O5" s="21">
        <f t="shared" si="3"/>
        <v>0.25364747810072963</v>
      </c>
      <c r="P5" s="21">
        <f t="shared" si="3"/>
        <v>0.24670551026796061</v>
      </c>
      <c r="Q5" s="21">
        <f t="shared" si="3"/>
        <v>0.24880266807979445</v>
      </c>
      <c r="R5" s="21">
        <f t="shared" si="3"/>
        <v>0.24293872553358398</v>
      </c>
      <c r="S5" s="21">
        <f t="shared" si="3"/>
        <v>0.25209616279563712</v>
      </c>
      <c r="T5" s="21">
        <f t="shared" si="3"/>
        <v>0.27837114953268394</v>
      </c>
      <c r="U5" s="21">
        <f t="shared" si="3"/>
        <v>0.27945074008952003</v>
      </c>
      <c r="V5" s="21">
        <f t="shared" si="3"/>
        <v>0.28875678398755594</v>
      </c>
      <c r="W5" s="21">
        <f t="shared" si="3"/>
        <v>0.32064147859482689</v>
      </c>
      <c r="X5" s="21">
        <f t="shared" si="3"/>
        <v>0.32657859146202639</v>
      </c>
      <c r="Y5" s="21">
        <f t="shared" si="3"/>
        <v>0.35221285072825598</v>
      </c>
      <c r="Z5" s="21">
        <f t="shared" si="3"/>
        <v>0.41933844555756478</v>
      </c>
      <c r="AA5" s="21">
        <f t="shared" si="3"/>
        <v>0.44615842073132672</v>
      </c>
      <c r="AB5" s="21">
        <f t="shared" si="3"/>
        <v>0.53736509250789299</v>
      </c>
      <c r="AC5" s="21">
        <f t="shared" si="3"/>
        <v>0.46886441358559316</v>
      </c>
      <c r="AD5" s="21">
        <f t="shared" si="3"/>
        <v>0.40514416061648523</v>
      </c>
      <c r="AE5" s="21">
        <f t="shared" si="3"/>
        <v>0.4567641494839173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4">+C8+C17+C31+C53+C60</f>
        <v>0.25538680840054273</v>
      </c>
      <c r="D7" s="21">
        <f t="shared" ref="D7:AE7" si="5">+D8+D17+D31+D53+D60</f>
        <v>0.26546679115838401</v>
      </c>
      <c r="E7" s="21">
        <f t="shared" si="5"/>
        <v>0.26814999812576817</v>
      </c>
      <c r="F7" s="21">
        <f t="shared" si="5"/>
        <v>0.28644273520773339</v>
      </c>
      <c r="G7" s="21">
        <f t="shared" si="5"/>
        <v>0.3142927455526201</v>
      </c>
      <c r="H7" s="21">
        <f t="shared" si="5"/>
        <v>0.30218782703697111</v>
      </c>
      <c r="I7" s="21">
        <f t="shared" si="5"/>
        <v>0.34325860753921822</v>
      </c>
      <c r="J7" s="21">
        <f t="shared" si="5"/>
        <v>0.27923602942678111</v>
      </c>
      <c r="K7" s="21">
        <f t="shared" si="5"/>
        <v>0.27721565164130119</v>
      </c>
      <c r="L7" s="21">
        <f t="shared" si="5"/>
        <v>0.27028309187106281</v>
      </c>
      <c r="M7" s="21">
        <f t="shared" si="5"/>
        <v>0.25278529748400774</v>
      </c>
      <c r="N7" s="21">
        <f t="shared" si="5"/>
        <v>0.24861491358151472</v>
      </c>
      <c r="O7" s="21">
        <f t="shared" si="5"/>
        <v>0.25364747810072963</v>
      </c>
      <c r="P7" s="21">
        <f t="shared" si="5"/>
        <v>0.24670551026796061</v>
      </c>
      <c r="Q7" s="21">
        <f t="shared" si="5"/>
        <v>0.24880266807979445</v>
      </c>
      <c r="R7" s="21">
        <f t="shared" si="5"/>
        <v>0.24293872553358398</v>
      </c>
      <c r="S7" s="21">
        <f t="shared" si="5"/>
        <v>0.25209616279563712</v>
      </c>
      <c r="T7" s="21">
        <f t="shared" si="5"/>
        <v>0.27837114953268394</v>
      </c>
      <c r="U7" s="21">
        <f t="shared" si="5"/>
        <v>0.27945074008952003</v>
      </c>
      <c r="V7" s="21">
        <f t="shared" si="5"/>
        <v>0.28875678398755594</v>
      </c>
      <c r="W7" s="21">
        <f t="shared" si="5"/>
        <v>0.32064147859482689</v>
      </c>
      <c r="X7" s="21">
        <f t="shared" si="5"/>
        <v>0.32657859146202639</v>
      </c>
      <c r="Y7" s="21">
        <f t="shared" si="5"/>
        <v>0.35221285072825598</v>
      </c>
      <c r="Z7" s="21">
        <f t="shared" si="5"/>
        <v>0.41933844555756478</v>
      </c>
      <c r="AA7" s="21">
        <f t="shared" si="5"/>
        <v>0.44615842073132672</v>
      </c>
      <c r="AB7" s="21">
        <f t="shared" si="5"/>
        <v>0.53736509250789299</v>
      </c>
      <c r="AC7" s="21">
        <f t="shared" si="5"/>
        <v>0.46886441358559316</v>
      </c>
      <c r="AD7" s="21">
        <f t="shared" si="5"/>
        <v>0.404553701148399</v>
      </c>
      <c r="AE7" s="21">
        <f t="shared" si="5"/>
        <v>0.45249715650549244</v>
      </c>
    </row>
    <row r="8" spans="1:31" x14ac:dyDescent="0.2">
      <c r="A8" s="13" t="s">
        <v>25</v>
      </c>
      <c r="B8" s="4" t="s">
        <v>26</v>
      </c>
      <c r="C8" s="21">
        <f t="shared" ref="C8" si="6">+C9+C13+C14</f>
        <v>2.0142040620164045E-2</v>
      </c>
      <c r="D8" s="21">
        <f t="shared" ref="D8:AE8" si="7">+D9+D13+D14</f>
        <v>1.1291736053086594E-2</v>
      </c>
      <c r="E8" s="21">
        <f t="shared" si="7"/>
        <v>4.912515429042621E-3</v>
      </c>
      <c r="F8" s="21">
        <f t="shared" si="7"/>
        <v>5.8822478487093816E-3</v>
      </c>
      <c r="G8" s="21">
        <f t="shared" si="7"/>
        <v>1.0691991450579894E-2</v>
      </c>
      <c r="H8" s="21">
        <f t="shared" si="7"/>
        <v>1.4823974107701046E-2</v>
      </c>
      <c r="I8" s="21">
        <f t="shared" si="7"/>
        <v>3.5792457087371714E-2</v>
      </c>
      <c r="J8" s="21">
        <f t="shared" si="7"/>
        <v>3.3339648498209341E-2</v>
      </c>
      <c r="K8" s="21">
        <f t="shared" si="7"/>
        <v>3.7008896131118144E-2</v>
      </c>
      <c r="L8" s="21">
        <f t="shared" si="7"/>
        <v>4.1247803221649011E-2</v>
      </c>
      <c r="M8" s="21">
        <f t="shared" si="7"/>
        <v>2.7407450409910671E-2</v>
      </c>
      <c r="N8" s="21">
        <f t="shared" si="7"/>
        <v>3.0255433681272651E-2</v>
      </c>
      <c r="O8" s="21">
        <f t="shared" si="7"/>
        <v>3.0764790570555672E-2</v>
      </c>
      <c r="P8" s="21">
        <f t="shared" si="7"/>
        <v>3.5981038851332268E-2</v>
      </c>
      <c r="Q8" s="21">
        <f t="shared" si="7"/>
        <v>3.310109968875366E-2</v>
      </c>
      <c r="R8" s="21">
        <f t="shared" si="7"/>
        <v>3.2555527580984005E-2</v>
      </c>
      <c r="S8" s="21">
        <f t="shared" si="7"/>
        <v>3.2588439904833656E-2</v>
      </c>
      <c r="T8" s="21">
        <f t="shared" si="7"/>
        <v>5.5780136561200927E-2</v>
      </c>
      <c r="U8" s="21">
        <f t="shared" si="7"/>
        <v>5.411976028301093E-2</v>
      </c>
      <c r="V8" s="21">
        <f t="shared" si="7"/>
        <v>5.6296220706072674E-2</v>
      </c>
      <c r="W8" s="21">
        <f t="shared" si="7"/>
        <v>6.5855917961160831E-2</v>
      </c>
      <c r="X8" s="21">
        <f t="shared" si="7"/>
        <v>6.7888423799162129E-2</v>
      </c>
      <c r="Y8" s="21">
        <f t="shared" si="7"/>
        <v>8.116185388147823E-2</v>
      </c>
      <c r="Z8" s="21">
        <f t="shared" si="7"/>
        <v>0.13745997282173103</v>
      </c>
      <c r="AA8" s="21">
        <f t="shared" si="7"/>
        <v>0.14703452849473103</v>
      </c>
      <c r="AB8" s="21">
        <f t="shared" si="7"/>
        <v>0.2320806459249263</v>
      </c>
      <c r="AC8" s="21">
        <f t="shared" si="7"/>
        <v>0.17437605341256357</v>
      </c>
      <c r="AD8" s="21">
        <f t="shared" si="7"/>
        <v>0.11285987752241503</v>
      </c>
      <c r="AE8" s="21">
        <f t="shared" si="7"/>
        <v>0.14284691968001451</v>
      </c>
    </row>
    <row r="9" spans="1:31" x14ac:dyDescent="0.2">
      <c r="A9" s="13" t="s">
        <v>27</v>
      </c>
      <c r="B9" s="4" t="s">
        <v>28</v>
      </c>
      <c r="C9" s="21">
        <f t="shared" ref="C9" si="8">+C10+C11+C12</f>
        <v>2.0142040620164045E-2</v>
      </c>
      <c r="D9" s="21">
        <f t="shared" ref="D9:AE9" si="9">+D10+D11+D12</f>
        <v>1.1291736053086594E-2</v>
      </c>
      <c r="E9" s="21">
        <f t="shared" si="9"/>
        <v>4.912515429042621E-3</v>
      </c>
      <c r="F9" s="21">
        <f t="shared" si="9"/>
        <v>5.8822478487093816E-3</v>
      </c>
      <c r="G9" s="21">
        <f t="shared" si="9"/>
        <v>1.0691991450579894E-2</v>
      </c>
      <c r="H9" s="21">
        <f t="shared" si="9"/>
        <v>1.4823974107701046E-2</v>
      </c>
      <c r="I9" s="21">
        <f t="shared" si="9"/>
        <v>3.5792457087371714E-2</v>
      </c>
      <c r="J9" s="21">
        <f t="shared" si="9"/>
        <v>3.3339648498209341E-2</v>
      </c>
      <c r="K9" s="21">
        <f t="shared" si="9"/>
        <v>3.7008896131118144E-2</v>
      </c>
      <c r="L9" s="21">
        <f t="shared" si="9"/>
        <v>4.1247803221649011E-2</v>
      </c>
      <c r="M9" s="21">
        <f t="shared" si="9"/>
        <v>2.7407450409910671E-2</v>
      </c>
      <c r="N9" s="21">
        <f t="shared" si="9"/>
        <v>3.0255433681272651E-2</v>
      </c>
      <c r="O9" s="21">
        <f t="shared" si="9"/>
        <v>3.0764790570555672E-2</v>
      </c>
      <c r="P9" s="21">
        <f t="shared" si="9"/>
        <v>3.5981038851332268E-2</v>
      </c>
      <c r="Q9" s="21">
        <f t="shared" si="9"/>
        <v>3.310109968875366E-2</v>
      </c>
      <c r="R9" s="21">
        <f t="shared" si="9"/>
        <v>3.2555527580984005E-2</v>
      </c>
      <c r="S9" s="21">
        <f t="shared" si="9"/>
        <v>3.2588439904833656E-2</v>
      </c>
      <c r="T9" s="21">
        <f t="shared" si="9"/>
        <v>5.5780136561200927E-2</v>
      </c>
      <c r="U9" s="21">
        <f t="shared" si="9"/>
        <v>5.411976028301093E-2</v>
      </c>
      <c r="V9" s="21">
        <f t="shared" si="9"/>
        <v>5.6296220706072674E-2</v>
      </c>
      <c r="W9" s="21">
        <f t="shared" si="9"/>
        <v>6.5855917961160831E-2</v>
      </c>
      <c r="X9" s="21">
        <f t="shared" si="9"/>
        <v>6.7888423799162129E-2</v>
      </c>
      <c r="Y9" s="21">
        <f t="shared" si="9"/>
        <v>8.116185388147823E-2</v>
      </c>
      <c r="Z9" s="21">
        <f t="shared" si="9"/>
        <v>0.13745997282173103</v>
      </c>
      <c r="AA9" s="21">
        <f t="shared" si="9"/>
        <v>0.14703452849473103</v>
      </c>
      <c r="AB9" s="21">
        <f t="shared" si="9"/>
        <v>0.2320806459249263</v>
      </c>
      <c r="AC9" s="21">
        <f t="shared" si="9"/>
        <v>0.17437605341256357</v>
      </c>
      <c r="AD9" s="21">
        <f t="shared" si="9"/>
        <v>0.11285987752241503</v>
      </c>
      <c r="AE9" s="21">
        <f t="shared" si="9"/>
        <v>0.14284691968001451</v>
      </c>
    </row>
    <row r="10" spans="1:31" x14ac:dyDescent="0.2">
      <c r="A10" s="13" t="s">
        <v>29</v>
      </c>
      <c r="B10" s="4" t="s">
        <v>30</v>
      </c>
      <c r="C10" s="27">
        <v>2.0142040620164045E-2</v>
      </c>
      <c r="D10" s="27">
        <v>1.1291736053086594E-2</v>
      </c>
      <c r="E10" s="27">
        <v>4.912515429042621E-3</v>
      </c>
      <c r="F10" s="27">
        <v>5.8822478487093816E-3</v>
      </c>
      <c r="G10" s="27">
        <v>1.0691991450579894E-2</v>
      </c>
      <c r="H10" s="27">
        <v>1.4823974107701046E-2</v>
      </c>
      <c r="I10" s="27">
        <v>3.5792457087371714E-2</v>
      </c>
      <c r="J10" s="27">
        <v>3.3339648498209341E-2</v>
      </c>
      <c r="K10" s="27">
        <v>3.7008896131118144E-2</v>
      </c>
      <c r="L10" s="27">
        <v>4.1247803221649011E-2</v>
      </c>
      <c r="M10" s="27">
        <v>2.7407450409910671E-2</v>
      </c>
      <c r="N10" s="27">
        <v>3.0255433681272651E-2</v>
      </c>
      <c r="O10" s="27">
        <v>3.0764790570555672E-2</v>
      </c>
      <c r="P10" s="27">
        <v>3.5981038851332268E-2</v>
      </c>
      <c r="Q10" s="27">
        <v>3.310109968875366E-2</v>
      </c>
      <c r="R10" s="27">
        <v>3.2555527580984005E-2</v>
      </c>
      <c r="S10" s="27">
        <v>3.2588439904833656E-2</v>
      </c>
      <c r="T10" s="27">
        <v>5.5780136561200927E-2</v>
      </c>
      <c r="U10" s="27">
        <v>5.411976028301093E-2</v>
      </c>
      <c r="V10" s="27">
        <v>5.6296220706072674E-2</v>
      </c>
      <c r="W10" s="27">
        <v>6.5855917961160831E-2</v>
      </c>
      <c r="X10" s="27">
        <v>6.7888423799162129E-2</v>
      </c>
      <c r="Y10" s="27">
        <v>8.116185388147823E-2</v>
      </c>
      <c r="Z10" s="27">
        <v>0.13745997282173103</v>
      </c>
      <c r="AA10" s="27">
        <v>0.14703452849473103</v>
      </c>
      <c r="AB10" s="27">
        <v>0.2320806459249263</v>
      </c>
      <c r="AC10" s="27">
        <v>0.17437605341256357</v>
      </c>
      <c r="AD10" s="27">
        <v>0.11285987752241503</v>
      </c>
      <c r="AE10" s="27">
        <v>0.14284691968001451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10">+C15+C16</f>
        <v>0</v>
      </c>
      <c r="D14" s="21">
        <f t="shared" ref="D14:AE14" si="11">+D15+D16</f>
        <v>0</v>
      </c>
      <c r="E14" s="21">
        <f t="shared" si="11"/>
        <v>0</v>
      </c>
      <c r="F14" s="21">
        <f t="shared" si="11"/>
        <v>0</v>
      </c>
      <c r="G14" s="21">
        <f t="shared" si="11"/>
        <v>0</v>
      </c>
      <c r="H14" s="21">
        <f t="shared" si="11"/>
        <v>0</v>
      </c>
      <c r="I14" s="21">
        <f t="shared" si="11"/>
        <v>0</v>
      </c>
      <c r="J14" s="21">
        <f t="shared" si="11"/>
        <v>0</v>
      </c>
      <c r="K14" s="21">
        <f t="shared" si="11"/>
        <v>0</v>
      </c>
      <c r="L14" s="21">
        <f t="shared" si="11"/>
        <v>0</v>
      </c>
      <c r="M14" s="21">
        <f t="shared" si="11"/>
        <v>0</v>
      </c>
      <c r="N14" s="21">
        <f t="shared" si="11"/>
        <v>0</v>
      </c>
      <c r="O14" s="21">
        <f t="shared" si="11"/>
        <v>0</v>
      </c>
      <c r="P14" s="21">
        <f t="shared" si="11"/>
        <v>0</v>
      </c>
      <c r="Q14" s="21">
        <f t="shared" si="11"/>
        <v>0</v>
      </c>
      <c r="R14" s="21">
        <f t="shared" si="11"/>
        <v>0</v>
      </c>
      <c r="S14" s="21">
        <f t="shared" si="11"/>
        <v>0</v>
      </c>
      <c r="T14" s="21">
        <f t="shared" si="11"/>
        <v>0</v>
      </c>
      <c r="U14" s="21">
        <f t="shared" si="11"/>
        <v>0</v>
      </c>
      <c r="V14" s="21">
        <f t="shared" si="11"/>
        <v>0</v>
      </c>
      <c r="W14" s="21">
        <f t="shared" si="11"/>
        <v>0</v>
      </c>
      <c r="X14" s="21">
        <f t="shared" si="11"/>
        <v>0</v>
      </c>
      <c r="Y14" s="21">
        <f t="shared" si="11"/>
        <v>0</v>
      </c>
      <c r="Z14" s="21">
        <f t="shared" si="11"/>
        <v>0</v>
      </c>
      <c r="AA14" s="21">
        <f t="shared" si="11"/>
        <v>0</v>
      </c>
      <c r="AB14" s="21">
        <f t="shared" si="11"/>
        <v>0</v>
      </c>
      <c r="AC14" s="21">
        <f t="shared" si="11"/>
        <v>0</v>
      </c>
      <c r="AD14" s="21">
        <f t="shared" si="11"/>
        <v>0</v>
      </c>
      <c r="AE14" s="21">
        <f t="shared" si="11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2">+C18+C19+C20+C21+C22+C23+C24+C25+C26+C27+C28+C29+C30</f>
        <v>2.4719786448213151E-2</v>
      </c>
      <c r="D17" s="79">
        <f t="shared" ref="D17:AE17" si="13">+D18+D19+D20+D21+D22+D23+D24+D25+D26+D27+D28+D29+D30</f>
        <v>1.8896859530414353E-2</v>
      </c>
      <c r="E17" s="79">
        <f t="shared" si="13"/>
        <v>2.2110816812707702E-2</v>
      </c>
      <c r="F17" s="79">
        <f t="shared" si="13"/>
        <v>2.7035616973979888E-2</v>
      </c>
      <c r="G17" s="79">
        <f t="shared" si="13"/>
        <v>3.3052723718903783E-2</v>
      </c>
      <c r="H17" s="79">
        <f t="shared" si="13"/>
        <v>3.348523822435414E-2</v>
      </c>
      <c r="I17" s="79">
        <f t="shared" si="13"/>
        <v>3.0459431835968661E-2</v>
      </c>
      <c r="J17" s="79">
        <f t="shared" si="13"/>
        <v>3.5562178724439925E-2</v>
      </c>
      <c r="K17" s="79">
        <f t="shared" si="13"/>
        <v>3.7029671436272615E-2</v>
      </c>
      <c r="L17" s="79">
        <f t="shared" si="13"/>
        <v>2.7655936439932728E-2</v>
      </c>
      <c r="M17" s="79">
        <f t="shared" si="13"/>
        <v>2.6605951539193543E-2</v>
      </c>
      <c r="N17" s="79">
        <f t="shared" si="13"/>
        <v>2.7335872918828798E-2</v>
      </c>
      <c r="O17" s="79">
        <f t="shared" si="13"/>
        <v>3.2090935017053603E-2</v>
      </c>
      <c r="P17" s="79">
        <f t="shared" si="13"/>
        <v>2.5672575501701586E-2</v>
      </c>
      <c r="Q17" s="79">
        <f t="shared" si="13"/>
        <v>2.3959475401379618E-2</v>
      </c>
      <c r="R17" s="79">
        <f t="shared" si="13"/>
        <v>2.3238053908821051E-2</v>
      </c>
      <c r="S17" s="79">
        <f t="shared" si="13"/>
        <v>3.3704920846039446E-2</v>
      </c>
      <c r="T17" s="79">
        <f t="shared" si="13"/>
        <v>3.4262878607613741E-2</v>
      </c>
      <c r="U17" s="79">
        <f t="shared" si="13"/>
        <v>3.0419803052794132E-2</v>
      </c>
      <c r="V17" s="79">
        <f t="shared" si="13"/>
        <v>3.0472610907992987E-2</v>
      </c>
      <c r="W17" s="79">
        <f t="shared" si="13"/>
        <v>4.5196922079048629E-2</v>
      </c>
      <c r="X17" s="79">
        <f t="shared" si="13"/>
        <v>4.8833126835911997E-2</v>
      </c>
      <c r="Y17" s="79">
        <f t="shared" si="13"/>
        <v>5.288424572681668E-2</v>
      </c>
      <c r="Z17" s="79">
        <f t="shared" si="13"/>
        <v>5.7494722895825745E-2</v>
      </c>
      <c r="AA17" s="79">
        <f t="shared" si="13"/>
        <v>6.2542918875860221E-2</v>
      </c>
      <c r="AB17" s="79">
        <f t="shared" si="13"/>
        <v>7.1634536387663525E-2</v>
      </c>
      <c r="AC17" s="79">
        <f t="shared" si="13"/>
        <v>6.5468642117720743E-2</v>
      </c>
      <c r="AD17" s="79">
        <f t="shared" si="13"/>
        <v>5.8895345101999654E-2</v>
      </c>
      <c r="AE17" s="79">
        <f t="shared" si="13"/>
        <v>6.2708185960099944E-2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1.5585886172190973E-3</v>
      </c>
      <c r="AB23" s="27">
        <v>4.8740943650323314E-3</v>
      </c>
      <c r="AC23" s="27">
        <v>3.8024635682627687E-3</v>
      </c>
      <c r="AD23" s="27">
        <v>1.2340953625747202E-3</v>
      </c>
      <c r="AE23" s="27">
        <v>9.4231742644321063E-4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2.2323737869409711E-2</v>
      </c>
      <c r="D26" s="27">
        <v>1.6372029118338297E-2</v>
      </c>
      <c r="E26" s="27">
        <v>1.873367731037574E-2</v>
      </c>
      <c r="F26" s="27">
        <v>2.2047940633828495E-2</v>
      </c>
      <c r="G26" s="27">
        <v>2.7179941428286329E-2</v>
      </c>
      <c r="H26" s="27">
        <v>2.7525146186664289E-2</v>
      </c>
      <c r="I26" s="27">
        <v>2.5881825346775682E-2</v>
      </c>
      <c r="J26" s="27">
        <v>2.9433674908137752E-2</v>
      </c>
      <c r="K26" s="27">
        <v>3.1173252629436352E-2</v>
      </c>
      <c r="L26" s="27">
        <v>2.3166030784609052E-2</v>
      </c>
      <c r="M26" s="27">
        <v>2.2542440786386959E-2</v>
      </c>
      <c r="N26" s="27">
        <v>2.1357824902663358E-2</v>
      </c>
      <c r="O26" s="27">
        <v>2.5843185615494091E-2</v>
      </c>
      <c r="P26" s="27">
        <v>2.0836868698505127E-2</v>
      </c>
      <c r="Q26" s="27">
        <v>1.9187149580594344E-2</v>
      </c>
      <c r="R26" s="27">
        <v>1.9037628564446223E-2</v>
      </c>
      <c r="S26" s="27">
        <v>2.8608491010040454E-2</v>
      </c>
      <c r="T26" s="27">
        <v>2.5792502771095887E-2</v>
      </c>
      <c r="U26" s="27">
        <v>2.4468781042644862E-2</v>
      </c>
      <c r="V26" s="27">
        <v>2.3805954180093392E-2</v>
      </c>
      <c r="W26" s="27">
        <v>3.3038587255350645E-2</v>
      </c>
      <c r="X26" s="27">
        <v>2.9996903071223942E-2</v>
      </c>
      <c r="Y26" s="27">
        <v>2.6730819656365895E-2</v>
      </c>
      <c r="Z26" s="27">
        <v>3.0025919331775737E-2</v>
      </c>
      <c r="AA26" s="27">
        <v>4.0740337281701344E-2</v>
      </c>
      <c r="AB26" s="27">
        <v>4.2989260462611985E-2</v>
      </c>
      <c r="AC26" s="27">
        <v>4.5635734285171752E-2</v>
      </c>
      <c r="AD26" s="27">
        <v>4.6834724850428021E-2</v>
      </c>
      <c r="AE26" s="27">
        <v>4.8691585512466481E-2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2.396048578803441E-3</v>
      </c>
      <c r="D30" s="27">
        <v>2.5248304120760565E-3</v>
      </c>
      <c r="E30" s="27">
        <v>3.377139502331962E-3</v>
      </c>
      <c r="F30" s="27">
        <v>4.9876763401513948E-3</v>
      </c>
      <c r="G30" s="27">
        <v>5.8727822906174537E-3</v>
      </c>
      <c r="H30" s="27">
        <v>5.960092037689854E-3</v>
      </c>
      <c r="I30" s="27">
        <v>4.5776064891929801E-3</v>
      </c>
      <c r="J30" s="27">
        <v>6.128503816302173E-3</v>
      </c>
      <c r="K30" s="27">
        <v>5.8564188068362649E-3</v>
      </c>
      <c r="L30" s="27">
        <v>4.4899056553236753E-3</v>
      </c>
      <c r="M30" s="27">
        <v>4.0635107528065829E-3</v>
      </c>
      <c r="N30" s="27">
        <v>5.9780480161654393E-3</v>
      </c>
      <c r="O30" s="27">
        <v>6.2477494015595143E-3</v>
      </c>
      <c r="P30" s="27">
        <v>4.8357068031964611E-3</v>
      </c>
      <c r="Q30" s="27">
        <v>4.7723258207852731E-3</v>
      </c>
      <c r="R30" s="27">
        <v>4.200425344374828E-3</v>
      </c>
      <c r="S30" s="27">
        <v>5.0964298359989892E-3</v>
      </c>
      <c r="T30" s="27">
        <v>8.4703758365178555E-3</v>
      </c>
      <c r="U30" s="27">
        <v>5.9510220101492697E-3</v>
      </c>
      <c r="V30" s="27">
        <v>6.6666567278995947E-3</v>
      </c>
      <c r="W30" s="27">
        <v>1.2158334823697981E-2</v>
      </c>
      <c r="X30" s="27">
        <v>1.8836223764688059E-2</v>
      </c>
      <c r="Y30" s="27">
        <v>2.6153426070450785E-2</v>
      </c>
      <c r="Z30" s="27">
        <v>2.7468803564050008E-2</v>
      </c>
      <c r="AA30" s="27">
        <v>2.0243992976939788E-2</v>
      </c>
      <c r="AB30" s="27">
        <v>2.3771181560019207E-2</v>
      </c>
      <c r="AC30" s="27">
        <v>1.6030444264286223E-2</v>
      </c>
      <c r="AD30" s="27">
        <v>1.0826524888996917E-2</v>
      </c>
      <c r="AE30" s="27">
        <v>1.3074283021190245E-2</v>
      </c>
    </row>
    <row r="31" spans="1:31" x14ac:dyDescent="0.2">
      <c r="A31" s="13" t="s">
        <v>71</v>
      </c>
      <c r="B31" s="4" t="s">
        <v>72</v>
      </c>
      <c r="C31" s="21">
        <f t="shared" ref="C31" si="14">+C32+C35+C46+C47+C50</f>
        <v>6.152358599735288E-2</v>
      </c>
      <c r="D31" s="21">
        <f t="shared" ref="D31:AE31" si="15">+D32+D35+D46+D47+D50</f>
        <v>6.4186554153890421E-2</v>
      </c>
      <c r="E31" s="21">
        <f t="shared" si="15"/>
        <v>7.0807243699626238E-2</v>
      </c>
      <c r="F31" s="21">
        <f t="shared" si="15"/>
        <v>7.5985866059460283E-2</v>
      </c>
      <c r="G31" s="21">
        <f t="shared" si="15"/>
        <v>8.5834349629687265E-2</v>
      </c>
      <c r="H31" s="21">
        <f t="shared" si="15"/>
        <v>9.2200288953032977E-2</v>
      </c>
      <c r="I31" s="21">
        <f t="shared" si="15"/>
        <v>9.8231847674398035E-2</v>
      </c>
      <c r="J31" s="21">
        <f t="shared" si="15"/>
        <v>0.10155733843196545</v>
      </c>
      <c r="K31" s="21">
        <f t="shared" si="15"/>
        <v>0.10522251222775952</v>
      </c>
      <c r="L31" s="21">
        <f t="shared" si="15"/>
        <v>0.10703111095698666</v>
      </c>
      <c r="M31" s="21">
        <f t="shared" si="15"/>
        <v>0.10792148254897374</v>
      </c>
      <c r="N31" s="21">
        <f t="shared" si="15"/>
        <v>9.9523710862782333E-2</v>
      </c>
      <c r="O31" s="21">
        <f t="shared" si="15"/>
        <v>9.774805872388051E-2</v>
      </c>
      <c r="P31" s="21">
        <f t="shared" si="15"/>
        <v>9.0479452516428999E-2</v>
      </c>
      <c r="Q31" s="21">
        <f t="shared" si="15"/>
        <v>8.9969072193878077E-2</v>
      </c>
      <c r="R31" s="21">
        <f t="shared" si="15"/>
        <v>9.1935831163743459E-2</v>
      </c>
      <c r="S31" s="21">
        <f t="shared" si="15"/>
        <v>9.2483889930535634E-2</v>
      </c>
      <c r="T31" s="21">
        <f t="shared" si="15"/>
        <v>9.6504931675465394E-2</v>
      </c>
      <c r="U31" s="21">
        <f t="shared" si="15"/>
        <v>0.10244220028294214</v>
      </c>
      <c r="V31" s="21">
        <f t="shared" si="15"/>
        <v>0.11049561265690366</v>
      </c>
      <c r="W31" s="21">
        <f t="shared" si="15"/>
        <v>0.11470291421971815</v>
      </c>
      <c r="X31" s="21">
        <f t="shared" si="15"/>
        <v>0.11162679461124575</v>
      </c>
      <c r="Y31" s="21">
        <f t="shared" si="15"/>
        <v>0.121601089785211</v>
      </c>
      <c r="Z31" s="21">
        <f t="shared" si="15"/>
        <v>0.12898556079682119</v>
      </c>
      <c r="AA31" s="21">
        <f t="shared" si="15"/>
        <v>0.12905512345562972</v>
      </c>
      <c r="AB31" s="21">
        <f t="shared" si="15"/>
        <v>0.12803130653417144</v>
      </c>
      <c r="AC31" s="21">
        <f t="shared" si="15"/>
        <v>0.13402711180301613</v>
      </c>
      <c r="AD31" s="21">
        <f t="shared" si="15"/>
        <v>0.13507474591820884</v>
      </c>
      <c r="AE31" s="21">
        <f t="shared" si="15"/>
        <v>0.13135007246558431</v>
      </c>
    </row>
    <row r="32" spans="1:31" x14ac:dyDescent="0.2">
      <c r="A32" s="13" t="s">
        <v>73</v>
      </c>
      <c r="B32" s="4" t="s">
        <v>74</v>
      </c>
      <c r="C32" s="21">
        <f t="shared" ref="C32" si="16">+C34</f>
        <v>6.0268758721999114E-5</v>
      </c>
      <c r="D32" s="21">
        <f t="shared" ref="D32:AE32" si="17">+D34</f>
        <v>2.6596694318236447E-5</v>
      </c>
      <c r="E32" s="21">
        <f t="shared" si="17"/>
        <v>3.0957596474712702E-5</v>
      </c>
      <c r="F32" s="21">
        <f t="shared" si="17"/>
        <v>4.4658756750688119E-5</v>
      </c>
      <c r="G32" s="21">
        <f t="shared" si="17"/>
        <v>4.4077168552040243E-5</v>
      </c>
      <c r="H32" s="21">
        <f t="shared" si="17"/>
        <v>6.9914945151473289E-5</v>
      </c>
      <c r="I32" s="21">
        <f t="shared" si="17"/>
        <v>8.4786078541959284E-5</v>
      </c>
      <c r="J32" s="21">
        <f t="shared" si="17"/>
        <v>1.1755161796553775E-4</v>
      </c>
      <c r="K32" s="21">
        <f t="shared" si="17"/>
        <v>9.3688669905513049E-5</v>
      </c>
      <c r="L32" s="21">
        <f t="shared" si="17"/>
        <v>7.4612440538880111E-5</v>
      </c>
      <c r="M32" s="21">
        <f t="shared" si="17"/>
        <v>5.7862559015895249E-5</v>
      </c>
      <c r="N32" s="21">
        <f t="shared" si="17"/>
        <v>7.413065082540073E-5</v>
      </c>
      <c r="O32" s="21">
        <f t="shared" si="17"/>
        <v>6.2935229193224884E-5</v>
      </c>
      <c r="P32" s="21">
        <f t="shared" si="17"/>
        <v>4.4631753769968866E-5</v>
      </c>
      <c r="Q32" s="21">
        <f t="shared" si="17"/>
        <v>5.3039746016983064E-5</v>
      </c>
      <c r="R32" s="21">
        <f t="shared" si="17"/>
        <v>6.8028351124485329E-5</v>
      </c>
      <c r="S32" s="21">
        <f t="shared" si="17"/>
        <v>7.1897586463635406E-5</v>
      </c>
      <c r="T32" s="21">
        <f t="shared" si="17"/>
        <v>8.687841977459058E-5</v>
      </c>
      <c r="U32" s="21">
        <f t="shared" si="17"/>
        <v>1.2776040486491233E-4</v>
      </c>
      <c r="V32" s="21">
        <f t="shared" si="17"/>
        <v>8.6151533657067439E-5</v>
      </c>
      <c r="W32" s="21">
        <f t="shared" si="17"/>
        <v>7.5900427782748638E-5</v>
      </c>
      <c r="X32" s="21">
        <f t="shared" si="17"/>
        <v>9.5190216900415599E-5</v>
      </c>
      <c r="Y32" s="21">
        <f t="shared" si="17"/>
        <v>1.5519635914951701E-4</v>
      </c>
      <c r="Z32" s="21">
        <f t="shared" si="17"/>
        <v>1.3819762324863649E-4</v>
      </c>
      <c r="AA32" s="21">
        <f t="shared" si="17"/>
        <v>1.1661412691089713E-4</v>
      </c>
      <c r="AB32" s="21">
        <f t="shared" si="17"/>
        <v>1.4539538724726327E-4</v>
      </c>
      <c r="AC32" s="21">
        <f t="shared" si="17"/>
        <v>1.2284929012486328E-4</v>
      </c>
      <c r="AD32" s="21">
        <f t="shared" si="17"/>
        <v>2.2212851564753667E-4</v>
      </c>
      <c r="AE32" s="21">
        <f t="shared" si="17"/>
        <v>2.8618113917953562E-4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6.0268758721999114E-5</v>
      </c>
      <c r="D34" s="27">
        <v>2.6596694318236447E-5</v>
      </c>
      <c r="E34" s="27">
        <v>3.0957596474712702E-5</v>
      </c>
      <c r="F34" s="27">
        <v>4.4658756750688119E-5</v>
      </c>
      <c r="G34" s="27">
        <v>4.4077168552040243E-5</v>
      </c>
      <c r="H34" s="27">
        <v>6.9914945151473289E-5</v>
      </c>
      <c r="I34" s="27">
        <v>8.4786078541959284E-5</v>
      </c>
      <c r="J34" s="27">
        <v>1.1755161796553775E-4</v>
      </c>
      <c r="K34" s="27">
        <v>9.3688669905513049E-5</v>
      </c>
      <c r="L34" s="27">
        <v>7.4612440538880111E-5</v>
      </c>
      <c r="M34" s="27">
        <v>5.7862559015895249E-5</v>
      </c>
      <c r="N34" s="27">
        <v>7.413065082540073E-5</v>
      </c>
      <c r="O34" s="27">
        <v>6.2935229193224884E-5</v>
      </c>
      <c r="P34" s="27">
        <v>4.4631753769968866E-5</v>
      </c>
      <c r="Q34" s="27">
        <v>5.3039746016983064E-5</v>
      </c>
      <c r="R34" s="27">
        <v>6.8028351124485329E-5</v>
      </c>
      <c r="S34" s="27">
        <v>7.1897586463635406E-5</v>
      </c>
      <c r="T34" s="27">
        <v>8.687841977459058E-5</v>
      </c>
      <c r="U34" s="27">
        <v>1.2776040486491233E-4</v>
      </c>
      <c r="V34" s="27">
        <v>8.6151533657067439E-5</v>
      </c>
      <c r="W34" s="27">
        <v>7.5900427782748638E-5</v>
      </c>
      <c r="X34" s="27">
        <v>9.5190216900415599E-5</v>
      </c>
      <c r="Y34" s="27">
        <v>1.5519635914951701E-4</v>
      </c>
      <c r="Z34" s="27">
        <v>1.3819762324863649E-4</v>
      </c>
      <c r="AA34" s="27">
        <v>1.1661412691089713E-4</v>
      </c>
      <c r="AB34" s="27">
        <v>1.4539538724726327E-4</v>
      </c>
      <c r="AC34" s="27">
        <v>1.2284929012486328E-4</v>
      </c>
      <c r="AD34" s="27">
        <v>2.2212851564753667E-4</v>
      </c>
      <c r="AE34" s="27">
        <v>2.8618113917953562E-4</v>
      </c>
    </row>
    <row r="35" spans="1:31" x14ac:dyDescent="0.2">
      <c r="A35" s="13" t="s">
        <v>79</v>
      </c>
      <c r="B35" s="4" t="s">
        <v>80</v>
      </c>
      <c r="C35" s="21">
        <f t="shared" ref="C35" si="18">+C36+C39+C42+C43+C44+C45</f>
        <v>4.7967177064917592E-2</v>
      </c>
      <c r="D35" s="21">
        <f t="shared" ref="D35:AE35" si="19">+D36+D39+D42+D43+D44+D45</f>
        <v>4.96971215404345E-2</v>
      </c>
      <c r="E35" s="21">
        <f t="shared" si="19"/>
        <v>5.4242788891545463E-2</v>
      </c>
      <c r="F35" s="21">
        <f t="shared" si="19"/>
        <v>5.7825786492101947E-2</v>
      </c>
      <c r="G35" s="21">
        <f t="shared" si="19"/>
        <v>6.4822123058048561E-2</v>
      </c>
      <c r="H35" s="21">
        <f t="shared" si="19"/>
        <v>6.8718957615350199E-2</v>
      </c>
      <c r="I35" s="21">
        <f t="shared" si="19"/>
        <v>7.2159331794870718E-2</v>
      </c>
      <c r="J35" s="21">
        <f t="shared" si="19"/>
        <v>7.3569892684076821E-2</v>
      </c>
      <c r="K35" s="21">
        <f t="shared" si="19"/>
        <v>7.5278806321433536E-2</v>
      </c>
      <c r="L35" s="21">
        <f t="shared" si="19"/>
        <v>7.4674707337796631E-2</v>
      </c>
      <c r="M35" s="21">
        <f t="shared" si="19"/>
        <v>7.4048717426075952E-2</v>
      </c>
      <c r="N35" s="21">
        <f t="shared" si="19"/>
        <v>6.7268760148683077E-2</v>
      </c>
      <c r="O35" s="21">
        <f t="shared" si="19"/>
        <v>6.5916400523364213E-2</v>
      </c>
      <c r="P35" s="21">
        <f t="shared" si="19"/>
        <v>6.370260693492677E-2</v>
      </c>
      <c r="Q35" s="21">
        <f t="shared" si="19"/>
        <v>6.3064765965037128E-2</v>
      </c>
      <c r="R35" s="21">
        <f t="shared" si="19"/>
        <v>6.3797442556690051E-2</v>
      </c>
      <c r="S35" s="21">
        <f t="shared" si="19"/>
        <v>6.4625507150824088E-2</v>
      </c>
      <c r="T35" s="21">
        <f t="shared" si="19"/>
        <v>6.69559989147646E-2</v>
      </c>
      <c r="U35" s="21">
        <f t="shared" si="19"/>
        <v>7.0673040172992529E-2</v>
      </c>
      <c r="V35" s="21">
        <f t="shared" si="19"/>
        <v>7.4539840633540203E-2</v>
      </c>
      <c r="W35" s="21">
        <f t="shared" si="19"/>
        <v>7.7189862558594696E-2</v>
      </c>
      <c r="X35" s="21">
        <f t="shared" si="19"/>
        <v>7.7587852431922802E-2</v>
      </c>
      <c r="Y35" s="21">
        <f t="shared" si="19"/>
        <v>8.6002377259118412E-2</v>
      </c>
      <c r="Z35" s="21">
        <f t="shared" si="19"/>
        <v>9.1374056020038771E-2</v>
      </c>
      <c r="AA35" s="21">
        <f t="shared" si="19"/>
        <v>9.1879675999583479E-2</v>
      </c>
      <c r="AB35" s="21">
        <f t="shared" si="19"/>
        <v>9.1787882768140608E-2</v>
      </c>
      <c r="AC35" s="21">
        <f t="shared" si="19"/>
        <v>9.7157614696400441E-2</v>
      </c>
      <c r="AD35" s="21">
        <f t="shared" si="19"/>
        <v>9.6876669443785549E-2</v>
      </c>
      <c r="AE35" s="21">
        <f t="shared" si="19"/>
        <v>9.600750285509016E-2</v>
      </c>
    </row>
    <row r="36" spans="1:31" x14ac:dyDescent="0.2">
      <c r="A36" s="13" t="s">
        <v>81</v>
      </c>
      <c r="B36" s="4" t="s">
        <v>82</v>
      </c>
      <c r="C36" s="21">
        <f t="shared" ref="C36" si="20">+C37+C38</f>
        <v>1.3046632668621161E-2</v>
      </c>
      <c r="D36" s="21">
        <f t="shared" ref="D36:AE36" si="21">+D37+D38</f>
        <v>1.35711856845515E-2</v>
      </c>
      <c r="E36" s="21">
        <f t="shared" si="21"/>
        <v>1.4723792409929E-2</v>
      </c>
      <c r="F36" s="21">
        <f t="shared" si="21"/>
        <v>1.5659482721664654E-2</v>
      </c>
      <c r="G36" s="21">
        <f t="shared" si="21"/>
        <v>1.7594652038093749E-2</v>
      </c>
      <c r="H36" s="21">
        <f t="shared" si="21"/>
        <v>1.9049879814322674E-2</v>
      </c>
      <c r="I36" s="21">
        <f t="shared" si="21"/>
        <v>2.0400472733345141E-2</v>
      </c>
      <c r="J36" s="21">
        <f t="shared" si="21"/>
        <v>2.1161310253766177E-2</v>
      </c>
      <c r="K36" s="21">
        <f t="shared" si="21"/>
        <v>2.2029789138222768E-2</v>
      </c>
      <c r="L36" s="21">
        <f t="shared" si="21"/>
        <v>2.2810558013088553E-2</v>
      </c>
      <c r="M36" s="21">
        <f t="shared" si="21"/>
        <v>2.2971036548518869E-2</v>
      </c>
      <c r="N36" s="21">
        <f t="shared" si="21"/>
        <v>2.1100019526894942E-2</v>
      </c>
      <c r="O36" s="21">
        <f t="shared" si="21"/>
        <v>2.1702257981045019E-2</v>
      </c>
      <c r="P36" s="21">
        <f t="shared" si="21"/>
        <v>2.1506271376093691E-2</v>
      </c>
      <c r="Q36" s="21">
        <f t="shared" si="21"/>
        <v>2.1718441649537738E-2</v>
      </c>
      <c r="R36" s="21">
        <f t="shared" si="21"/>
        <v>2.2460681289969545E-2</v>
      </c>
      <c r="S36" s="21">
        <f t="shared" si="21"/>
        <v>2.224717741619172E-2</v>
      </c>
      <c r="T36" s="21">
        <f t="shared" si="21"/>
        <v>2.3255503971074443E-2</v>
      </c>
      <c r="U36" s="21">
        <f t="shared" si="21"/>
        <v>2.3993591626548835E-2</v>
      </c>
      <c r="V36" s="21">
        <f t="shared" si="21"/>
        <v>2.7724713764108101E-2</v>
      </c>
      <c r="W36" s="21">
        <f t="shared" si="21"/>
        <v>3.1079320096864621E-2</v>
      </c>
      <c r="X36" s="21">
        <f t="shared" si="21"/>
        <v>3.1270679488618176E-2</v>
      </c>
      <c r="Y36" s="21">
        <f t="shared" si="21"/>
        <v>3.7821076807072383E-2</v>
      </c>
      <c r="Z36" s="21">
        <f t="shared" si="21"/>
        <v>4.2575782530369762E-2</v>
      </c>
      <c r="AA36" s="21">
        <f t="shared" si="21"/>
        <v>4.4768331725073392E-2</v>
      </c>
      <c r="AB36" s="21">
        <f t="shared" si="21"/>
        <v>4.3495112641853947E-2</v>
      </c>
      <c r="AC36" s="21">
        <f t="shared" si="21"/>
        <v>4.6883330322425254E-2</v>
      </c>
      <c r="AD36" s="21">
        <f t="shared" si="21"/>
        <v>4.882689135812323E-2</v>
      </c>
      <c r="AE36" s="21">
        <f t="shared" si="21"/>
        <v>4.6209162813337E-2</v>
      </c>
    </row>
    <row r="37" spans="1:31" x14ac:dyDescent="0.2">
      <c r="A37" s="13" t="s">
        <v>83</v>
      </c>
      <c r="B37" s="4" t="s">
        <v>84</v>
      </c>
      <c r="C37" s="27">
        <v>3.3523191075156191E-4</v>
      </c>
      <c r="D37" s="27">
        <v>4.1092943898578553E-4</v>
      </c>
      <c r="E37" s="27">
        <v>2.433134836100046E-4</v>
      </c>
      <c r="F37" s="27">
        <v>3.1901101184422825E-4</v>
      </c>
      <c r="G37" s="27">
        <v>3.7308067486867372E-4</v>
      </c>
      <c r="H37" s="27">
        <v>1.8702945704351887E-3</v>
      </c>
      <c r="I37" s="27">
        <v>3.4709716349606754E-3</v>
      </c>
      <c r="J37" s="27">
        <v>5.0019381773945843E-3</v>
      </c>
      <c r="K37" s="27">
        <v>6.6335430107692956E-3</v>
      </c>
      <c r="L37" s="27">
        <v>8.2346384211669857E-3</v>
      </c>
      <c r="M37" s="27">
        <v>9.6702018524163855E-3</v>
      </c>
      <c r="N37" s="27">
        <v>1.0102760493772714E-2</v>
      </c>
      <c r="O37" s="27">
        <v>1.184674264845131E-2</v>
      </c>
      <c r="P37" s="27">
        <v>1.2759346438355223E-2</v>
      </c>
      <c r="Q37" s="27">
        <v>1.3960902302273339E-2</v>
      </c>
      <c r="R37" s="27">
        <v>1.5429079716376545E-2</v>
      </c>
      <c r="S37" s="27">
        <v>1.6249420030929308E-2</v>
      </c>
      <c r="T37" s="27">
        <v>1.7775334473549693E-2</v>
      </c>
      <c r="U37" s="27">
        <v>1.918130412893173E-2</v>
      </c>
      <c r="V37" s="27">
        <v>2.305151510159676E-2</v>
      </c>
      <c r="W37" s="27">
        <v>2.6577230479511091E-2</v>
      </c>
      <c r="X37" s="27">
        <v>2.7501218637600806E-2</v>
      </c>
      <c r="Y37" s="27">
        <v>3.409809560712633E-2</v>
      </c>
      <c r="Z37" s="27">
        <v>3.9024371348723268E-2</v>
      </c>
      <c r="AA37" s="27">
        <v>4.1644494597990273E-2</v>
      </c>
      <c r="AB37" s="27">
        <v>4.0945376163634799E-2</v>
      </c>
      <c r="AC37" s="27">
        <v>4.4562055001481381E-2</v>
      </c>
      <c r="AD37" s="27">
        <v>4.6850680106042021E-2</v>
      </c>
      <c r="AE37" s="27">
        <v>4.4648763779370812E-2</v>
      </c>
    </row>
    <row r="38" spans="1:31" x14ac:dyDescent="0.2">
      <c r="A38" s="13" t="s">
        <v>85</v>
      </c>
      <c r="B38" s="4" t="s">
        <v>86</v>
      </c>
      <c r="C38" s="27">
        <v>1.27114007578696E-2</v>
      </c>
      <c r="D38" s="27">
        <v>1.3160256245565714E-2</v>
      </c>
      <c r="E38" s="27">
        <v>1.4480478926318995E-2</v>
      </c>
      <c r="F38" s="27">
        <v>1.5340471709820426E-2</v>
      </c>
      <c r="G38" s="27">
        <v>1.7221571363225077E-2</v>
      </c>
      <c r="H38" s="27">
        <v>1.7179585243887484E-2</v>
      </c>
      <c r="I38" s="27">
        <v>1.6929501098384467E-2</v>
      </c>
      <c r="J38" s="27">
        <v>1.6159372076371595E-2</v>
      </c>
      <c r="K38" s="27">
        <v>1.5396246127453472E-2</v>
      </c>
      <c r="L38" s="27">
        <v>1.4575919591921569E-2</v>
      </c>
      <c r="M38" s="27">
        <v>1.3300834696102486E-2</v>
      </c>
      <c r="N38" s="27">
        <v>1.0997259033122226E-2</v>
      </c>
      <c r="O38" s="27">
        <v>9.8555153325937082E-3</v>
      </c>
      <c r="P38" s="27">
        <v>8.7469249377384681E-3</v>
      </c>
      <c r="Q38" s="27">
        <v>7.7575393472643986E-3</v>
      </c>
      <c r="R38" s="27">
        <v>7.0316015735929988E-3</v>
      </c>
      <c r="S38" s="27">
        <v>5.9977573852624134E-3</v>
      </c>
      <c r="T38" s="27">
        <v>5.4801694975247506E-3</v>
      </c>
      <c r="U38" s="27">
        <v>4.8122874976171048E-3</v>
      </c>
      <c r="V38" s="27">
        <v>4.67319866251134E-3</v>
      </c>
      <c r="W38" s="27">
        <v>4.5020896173535311E-3</v>
      </c>
      <c r="X38" s="27">
        <v>3.7694608510173691E-3</v>
      </c>
      <c r="Y38" s="27">
        <v>3.7229811999460512E-3</v>
      </c>
      <c r="Z38" s="27">
        <v>3.5514111816464917E-3</v>
      </c>
      <c r="AA38" s="27">
        <v>3.1238371270831174E-3</v>
      </c>
      <c r="AB38" s="27">
        <v>2.5497364782191461E-3</v>
      </c>
      <c r="AC38" s="27">
        <v>2.3212753209438737E-3</v>
      </c>
      <c r="AD38" s="27">
        <v>1.9762112520812086E-3</v>
      </c>
      <c r="AE38" s="27">
        <v>1.5603990339661869E-3</v>
      </c>
    </row>
    <row r="39" spans="1:31" x14ac:dyDescent="0.2">
      <c r="A39" s="13" t="s">
        <v>87</v>
      </c>
      <c r="B39" s="4" t="s">
        <v>88</v>
      </c>
      <c r="C39" s="21">
        <f t="shared" ref="C39" si="22">+C40+C41</f>
        <v>1.3899500014861716E-2</v>
      </c>
      <c r="D39" s="21">
        <f t="shared" ref="D39:AE39" si="23">+D40+D41</f>
        <v>1.4418240509071943E-2</v>
      </c>
      <c r="E39" s="21">
        <f t="shared" si="23"/>
        <v>1.5898710028719423E-2</v>
      </c>
      <c r="F39" s="21">
        <f t="shared" si="23"/>
        <v>1.6881296468241453E-2</v>
      </c>
      <c r="G39" s="21">
        <f t="shared" si="23"/>
        <v>1.899991175939391E-2</v>
      </c>
      <c r="H39" s="21">
        <f t="shared" si="23"/>
        <v>2.0146293142859664E-2</v>
      </c>
      <c r="I39" s="21">
        <f t="shared" si="23"/>
        <v>2.1155390533696816E-2</v>
      </c>
      <c r="J39" s="21">
        <f t="shared" si="23"/>
        <v>2.1579463176146882E-2</v>
      </c>
      <c r="K39" s="21">
        <f t="shared" si="23"/>
        <v>2.2042970973126703E-2</v>
      </c>
      <c r="L39" s="21">
        <f t="shared" si="23"/>
        <v>2.241779549245099E-2</v>
      </c>
      <c r="M39" s="21">
        <f t="shared" si="23"/>
        <v>2.22084262785344E-2</v>
      </c>
      <c r="N39" s="21">
        <f t="shared" si="23"/>
        <v>1.992214791962299E-2</v>
      </c>
      <c r="O39" s="21">
        <f t="shared" si="23"/>
        <v>1.9430268549286325E-2</v>
      </c>
      <c r="P39" s="21">
        <f t="shared" si="23"/>
        <v>1.8949002277669824E-2</v>
      </c>
      <c r="Q39" s="21">
        <f t="shared" si="23"/>
        <v>1.8797322383179139E-2</v>
      </c>
      <c r="R39" s="21">
        <f t="shared" si="23"/>
        <v>1.7924047898056655E-2</v>
      </c>
      <c r="S39" s="21">
        <f t="shared" si="23"/>
        <v>1.7868152120305739E-2</v>
      </c>
      <c r="T39" s="21">
        <f t="shared" si="23"/>
        <v>1.8599586629796879E-2</v>
      </c>
      <c r="U39" s="21">
        <f t="shared" si="23"/>
        <v>2.0273295490898076E-2</v>
      </c>
      <c r="V39" s="21">
        <f t="shared" si="23"/>
        <v>2.1302337227497057E-2</v>
      </c>
      <c r="W39" s="21">
        <f t="shared" si="23"/>
        <v>2.2929545135052132E-2</v>
      </c>
      <c r="X39" s="21">
        <f t="shared" si="23"/>
        <v>2.2180557790974761E-2</v>
      </c>
      <c r="Y39" s="21">
        <f t="shared" si="23"/>
        <v>2.2269845698821962E-2</v>
      </c>
      <c r="Z39" s="21">
        <f t="shared" si="23"/>
        <v>2.297234767760083E-2</v>
      </c>
      <c r="AA39" s="21">
        <f t="shared" si="23"/>
        <v>2.2784015583224741E-2</v>
      </c>
      <c r="AB39" s="21">
        <f t="shared" si="23"/>
        <v>2.1304640341812883E-2</v>
      </c>
      <c r="AC39" s="21">
        <f t="shared" si="23"/>
        <v>2.258502451691068E-2</v>
      </c>
      <c r="AD39" s="21">
        <f t="shared" si="23"/>
        <v>2.2388514633021443E-2</v>
      </c>
      <c r="AE39" s="21">
        <f t="shared" si="23"/>
        <v>2.0547374995085257E-2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1.6213319727063951E-19</v>
      </c>
      <c r="H40" s="27">
        <v>1.1357417419257762E-3</v>
      </c>
      <c r="I40" s="27">
        <v>2.3594079907023834E-3</v>
      </c>
      <c r="J40" s="27">
        <v>3.5723168303277222E-3</v>
      </c>
      <c r="K40" s="27">
        <v>4.815795124048089E-3</v>
      </c>
      <c r="L40" s="27">
        <v>6.0590027546199099E-3</v>
      </c>
      <c r="M40" s="27">
        <v>7.1343415023409221E-3</v>
      </c>
      <c r="N40" s="27">
        <v>7.4005287215521548E-3</v>
      </c>
      <c r="O40" s="27">
        <v>8.1814563792864687E-3</v>
      </c>
      <c r="P40" s="27">
        <v>8.9101294467757129E-3</v>
      </c>
      <c r="Q40" s="27">
        <v>9.7510506168522731E-3</v>
      </c>
      <c r="R40" s="27">
        <v>1.0178018749536468E-2</v>
      </c>
      <c r="S40" s="27">
        <v>1.1013136013878259E-2</v>
      </c>
      <c r="T40" s="27">
        <v>1.2361933472385926E-2</v>
      </c>
      <c r="U40" s="27">
        <v>1.44668808594751E-2</v>
      </c>
      <c r="V40" s="27">
        <v>1.5757655986155073E-2</v>
      </c>
      <c r="W40" s="27">
        <v>1.7492050904148168E-2</v>
      </c>
      <c r="X40" s="27">
        <v>1.7467496504357406E-2</v>
      </c>
      <c r="Y40" s="27">
        <v>1.7703306513547429E-2</v>
      </c>
      <c r="Z40" s="27">
        <v>1.8635840418988518E-2</v>
      </c>
      <c r="AA40" s="27">
        <v>1.8761524002162813E-2</v>
      </c>
      <c r="AB40" s="27">
        <v>1.7909361177666495E-2</v>
      </c>
      <c r="AC40" s="27">
        <v>1.9314518245134169E-2</v>
      </c>
      <c r="AD40" s="27">
        <v>1.9555192748279902E-2</v>
      </c>
      <c r="AE40" s="27">
        <v>1.8123723998962008E-2</v>
      </c>
    </row>
    <row r="41" spans="1:31" x14ac:dyDescent="0.2">
      <c r="A41" s="13" t="s">
        <v>91</v>
      </c>
      <c r="B41" s="4" t="s">
        <v>92</v>
      </c>
      <c r="C41" s="27">
        <v>1.3899500014861716E-2</v>
      </c>
      <c r="D41" s="27">
        <v>1.4418240509071943E-2</v>
      </c>
      <c r="E41" s="27">
        <v>1.5898710028719423E-2</v>
      </c>
      <c r="F41" s="27">
        <v>1.6881296468241453E-2</v>
      </c>
      <c r="G41" s="27">
        <v>1.899991175939391E-2</v>
      </c>
      <c r="H41" s="27">
        <v>1.9010551400933887E-2</v>
      </c>
      <c r="I41" s="27">
        <v>1.8795982542994433E-2</v>
      </c>
      <c r="J41" s="27">
        <v>1.800714634581916E-2</v>
      </c>
      <c r="K41" s="27">
        <v>1.7227175849078614E-2</v>
      </c>
      <c r="L41" s="27">
        <v>1.6358792737831081E-2</v>
      </c>
      <c r="M41" s="27">
        <v>1.5074084776193477E-2</v>
      </c>
      <c r="N41" s="27">
        <v>1.2521619198070833E-2</v>
      </c>
      <c r="O41" s="27">
        <v>1.1248812169999855E-2</v>
      </c>
      <c r="P41" s="27">
        <v>1.0038872830894111E-2</v>
      </c>
      <c r="Q41" s="27">
        <v>9.0462717663268646E-3</v>
      </c>
      <c r="R41" s="27">
        <v>7.7460291485201855E-3</v>
      </c>
      <c r="S41" s="27">
        <v>6.8550161064274808E-3</v>
      </c>
      <c r="T41" s="27">
        <v>6.2376531574109542E-3</v>
      </c>
      <c r="U41" s="27">
        <v>5.806414631422974E-3</v>
      </c>
      <c r="V41" s="27">
        <v>5.5446812413419829E-3</v>
      </c>
      <c r="W41" s="27">
        <v>5.4374942309039628E-3</v>
      </c>
      <c r="X41" s="27">
        <v>4.7130612866173541E-3</v>
      </c>
      <c r="Y41" s="27">
        <v>4.5665391852745332E-3</v>
      </c>
      <c r="Z41" s="27">
        <v>4.3365072586123111E-3</v>
      </c>
      <c r="AA41" s="27">
        <v>4.0224915810619282E-3</v>
      </c>
      <c r="AB41" s="27">
        <v>3.3952791641463902E-3</v>
      </c>
      <c r="AC41" s="27">
        <v>3.2705062717765096E-3</v>
      </c>
      <c r="AD41" s="27">
        <v>2.8333218847415411E-3</v>
      </c>
      <c r="AE41" s="27">
        <v>2.423650996123251E-3</v>
      </c>
    </row>
    <row r="42" spans="1:31" x14ac:dyDescent="0.2">
      <c r="A42" s="13" t="s">
        <v>93</v>
      </c>
      <c r="B42" s="4" t="s">
        <v>94</v>
      </c>
      <c r="C42" s="27">
        <v>2.1002168650535207E-2</v>
      </c>
      <c r="D42" s="27">
        <v>2.1688724157698819E-2</v>
      </c>
      <c r="E42" s="27">
        <v>2.3599938846012299E-2</v>
      </c>
      <c r="F42" s="27">
        <v>2.5264083328789856E-2</v>
      </c>
      <c r="G42" s="27">
        <v>2.8204609266539598E-2</v>
      </c>
      <c r="H42" s="27">
        <v>2.9500385946023767E-2</v>
      </c>
      <c r="I42" s="27">
        <v>3.0581810444105156E-2</v>
      </c>
      <c r="J42" s="27">
        <v>3.0808766826403065E-2</v>
      </c>
      <c r="K42" s="27">
        <v>3.1186898024631832E-2</v>
      </c>
      <c r="L42" s="27">
        <v>2.9428093797567976E-2</v>
      </c>
      <c r="M42" s="27">
        <v>2.8853788980820499E-2</v>
      </c>
      <c r="N42" s="27">
        <v>2.6233667621461301E-2</v>
      </c>
      <c r="O42" s="27">
        <v>2.477028996005597E-2</v>
      </c>
      <c r="P42" s="27">
        <v>2.3235205896986608E-2</v>
      </c>
      <c r="Q42" s="27">
        <v>2.2538899654597881E-2</v>
      </c>
      <c r="R42" s="27">
        <v>2.3401837640538145E-2</v>
      </c>
      <c r="S42" s="27">
        <v>2.4496496450433447E-2</v>
      </c>
      <c r="T42" s="27">
        <v>2.5082950451477674E-2</v>
      </c>
      <c r="U42" s="27">
        <v>2.6380296808218583E-2</v>
      </c>
      <c r="V42" s="27">
        <v>2.548227621693103E-2</v>
      </c>
      <c r="W42" s="27">
        <v>2.3148550774905814E-2</v>
      </c>
      <c r="X42" s="27">
        <v>2.4099940722983604E-2</v>
      </c>
      <c r="Y42" s="27">
        <v>2.5867353474744406E-2</v>
      </c>
      <c r="Z42" s="27">
        <v>2.5772877787677322E-2</v>
      </c>
      <c r="AA42" s="27">
        <v>2.426621301452711E-2</v>
      </c>
      <c r="AB42" s="27">
        <v>2.6932855145119748E-2</v>
      </c>
      <c r="AC42" s="27">
        <v>2.7631135615424702E-2</v>
      </c>
      <c r="AD42" s="27">
        <v>2.5598220441258451E-2</v>
      </c>
      <c r="AE42" s="27">
        <v>2.9192566398229355E-2</v>
      </c>
    </row>
    <row r="43" spans="1:31" x14ac:dyDescent="0.2">
      <c r="A43" s="13" t="s">
        <v>95</v>
      </c>
      <c r="B43" s="4" t="s">
        <v>96</v>
      </c>
      <c r="C43" s="27">
        <v>1.8875730899505549E-5</v>
      </c>
      <c r="D43" s="27">
        <v>1.8971189112236276E-5</v>
      </c>
      <c r="E43" s="27">
        <v>2.0347606884741547E-5</v>
      </c>
      <c r="F43" s="27">
        <v>2.0923973405981537E-5</v>
      </c>
      <c r="G43" s="27">
        <v>2.2949994021304928E-5</v>
      </c>
      <c r="H43" s="27">
        <v>2.2398712144093592E-5</v>
      </c>
      <c r="I43" s="27">
        <v>2.1658083723598545E-5</v>
      </c>
      <c r="J43" s="27">
        <v>2.0352427760691964E-5</v>
      </c>
      <c r="K43" s="27">
        <v>1.9148185452240065E-5</v>
      </c>
      <c r="L43" s="27">
        <v>1.8260034689120792E-5</v>
      </c>
      <c r="M43" s="27">
        <v>1.5465618202186513E-5</v>
      </c>
      <c r="N43" s="27">
        <v>1.292508070384067E-5</v>
      </c>
      <c r="O43" s="27">
        <v>1.3584032976897198E-5</v>
      </c>
      <c r="P43" s="27">
        <v>1.2127384176646454E-5</v>
      </c>
      <c r="Q43" s="27">
        <v>1.0102277722377474E-5</v>
      </c>
      <c r="R43" s="27">
        <v>1.0875728125700313E-5</v>
      </c>
      <c r="S43" s="27">
        <v>1.368116389317323E-5</v>
      </c>
      <c r="T43" s="27">
        <v>1.7957862415612012E-5</v>
      </c>
      <c r="U43" s="27">
        <v>2.5856247327036975E-5</v>
      </c>
      <c r="V43" s="27">
        <v>3.051342500402051E-5</v>
      </c>
      <c r="W43" s="27">
        <v>3.2446551772132136E-5</v>
      </c>
      <c r="X43" s="27">
        <v>3.6674429346258654E-5</v>
      </c>
      <c r="Y43" s="27">
        <v>4.4101278479661094E-5</v>
      </c>
      <c r="Z43" s="27">
        <v>5.3048024390853145E-5</v>
      </c>
      <c r="AA43" s="27">
        <v>6.1115676758227949E-5</v>
      </c>
      <c r="AB43" s="27">
        <v>5.5274639354020715E-5</v>
      </c>
      <c r="AC43" s="27">
        <v>5.8124241639809854E-5</v>
      </c>
      <c r="AD43" s="27">
        <v>6.3043011382423025E-5</v>
      </c>
      <c r="AE43" s="27">
        <v>5.8398648438557005E-5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24">+C49</f>
        <v>7.5575828822035601E-5</v>
      </c>
      <c r="D47" s="21">
        <f t="shared" ref="D47:AE47" si="25">+D49</f>
        <v>1.0051860598896409E-4</v>
      </c>
      <c r="E47" s="21">
        <f t="shared" si="25"/>
        <v>1.6261170876745895E-4</v>
      </c>
      <c r="F47" s="21">
        <f t="shared" si="25"/>
        <v>2.3273713164218736E-4</v>
      </c>
      <c r="G47" s="21">
        <f t="shared" si="25"/>
        <v>1.8624734619635458E-4</v>
      </c>
      <c r="H47" s="21">
        <f t="shared" si="25"/>
        <v>2.0230661286877087E-4</v>
      </c>
      <c r="I47" s="21">
        <f t="shared" si="25"/>
        <v>3.3947265290284854E-4</v>
      </c>
      <c r="J47" s="21">
        <f t="shared" si="25"/>
        <v>3.5582626848577789E-4</v>
      </c>
      <c r="K47" s="21">
        <f t="shared" si="25"/>
        <v>3.279767749725087E-4</v>
      </c>
      <c r="L47" s="21">
        <f t="shared" si="25"/>
        <v>2.1555936219435636E-4</v>
      </c>
      <c r="M47" s="21">
        <f t="shared" si="25"/>
        <v>1.8748614141022595E-4</v>
      </c>
      <c r="N47" s="21">
        <f t="shared" si="25"/>
        <v>1.022022590350816E-4</v>
      </c>
      <c r="O47" s="21">
        <f t="shared" si="25"/>
        <v>1.571552158470191E-4</v>
      </c>
      <c r="P47" s="21">
        <f t="shared" si="25"/>
        <v>1.476216945586657E-4</v>
      </c>
      <c r="Q47" s="21">
        <f t="shared" si="25"/>
        <v>3.0083793209586569E-4</v>
      </c>
      <c r="R47" s="21">
        <f t="shared" si="25"/>
        <v>3.2327940748048836E-4</v>
      </c>
      <c r="S47" s="21">
        <f t="shared" si="25"/>
        <v>3.3220461464974929E-4</v>
      </c>
      <c r="T47" s="21">
        <f t="shared" si="25"/>
        <v>2.2388151548306513E-4</v>
      </c>
      <c r="U47" s="21">
        <f t="shared" si="25"/>
        <v>4.9141584184934049E-4</v>
      </c>
      <c r="V47" s="21">
        <f t="shared" si="25"/>
        <v>3.4903520267787159E-4</v>
      </c>
      <c r="W47" s="21">
        <f t="shared" si="25"/>
        <v>6.8871535786132554E-5</v>
      </c>
      <c r="X47" s="21">
        <f t="shared" si="25"/>
        <v>1.3273381578860917E-4</v>
      </c>
      <c r="Y47" s="21">
        <f t="shared" si="25"/>
        <v>8.7143722788309855E-6</v>
      </c>
      <c r="Z47" s="21">
        <f t="shared" si="25"/>
        <v>1.9182822105880197E-4</v>
      </c>
      <c r="AA47" s="21">
        <f t="shared" si="25"/>
        <v>1.4137365966461027E-4</v>
      </c>
      <c r="AB47" s="21">
        <f t="shared" si="25"/>
        <v>1.5957300704026213E-3</v>
      </c>
      <c r="AC47" s="21">
        <f t="shared" si="25"/>
        <v>1.5015394526541933E-4</v>
      </c>
      <c r="AD47" s="21">
        <f t="shared" si="25"/>
        <v>8.7583930269190339E-5</v>
      </c>
      <c r="AE47" s="21">
        <f t="shared" si="25"/>
        <v>8.383950561829793E-5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7.5575828822035601E-5</v>
      </c>
      <c r="D49" s="27">
        <v>1.0051860598896409E-4</v>
      </c>
      <c r="E49" s="27">
        <v>1.6261170876745895E-4</v>
      </c>
      <c r="F49" s="27">
        <v>2.3273713164218736E-4</v>
      </c>
      <c r="G49" s="27">
        <v>1.8624734619635458E-4</v>
      </c>
      <c r="H49" s="27">
        <v>2.0230661286877087E-4</v>
      </c>
      <c r="I49" s="27">
        <v>3.3947265290284854E-4</v>
      </c>
      <c r="J49" s="27">
        <v>3.5582626848577789E-4</v>
      </c>
      <c r="K49" s="27">
        <v>3.279767749725087E-4</v>
      </c>
      <c r="L49" s="27">
        <v>2.1555936219435636E-4</v>
      </c>
      <c r="M49" s="27">
        <v>1.8748614141022595E-4</v>
      </c>
      <c r="N49" s="27">
        <v>1.022022590350816E-4</v>
      </c>
      <c r="O49" s="27">
        <v>1.571552158470191E-4</v>
      </c>
      <c r="P49" s="27">
        <v>1.476216945586657E-4</v>
      </c>
      <c r="Q49" s="27">
        <v>3.0083793209586569E-4</v>
      </c>
      <c r="R49" s="27">
        <v>3.2327940748048836E-4</v>
      </c>
      <c r="S49" s="27">
        <v>3.3220461464974929E-4</v>
      </c>
      <c r="T49" s="27">
        <v>2.2388151548306513E-4</v>
      </c>
      <c r="U49" s="27">
        <v>4.9141584184934049E-4</v>
      </c>
      <c r="V49" s="27">
        <v>3.4903520267787159E-4</v>
      </c>
      <c r="W49" s="27">
        <v>6.8871535786132554E-5</v>
      </c>
      <c r="X49" s="27">
        <v>1.3273381578860917E-4</v>
      </c>
      <c r="Y49" s="27">
        <v>8.7143722788309855E-6</v>
      </c>
      <c r="Z49" s="27">
        <v>1.9182822105880197E-4</v>
      </c>
      <c r="AA49" s="27">
        <v>1.4137365966461027E-4</v>
      </c>
      <c r="AB49" s="27">
        <v>1.5957300704026213E-3</v>
      </c>
      <c r="AC49" s="27">
        <v>1.5015394526541933E-4</v>
      </c>
      <c r="AD49" s="27">
        <v>8.7583930269190339E-5</v>
      </c>
      <c r="AE49" s="27">
        <v>8.383950561829793E-5</v>
      </c>
    </row>
    <row r="50" spans="1:31" x14ac:dyDescent="0.2">
      <c r="A50" s="13" t="s">
        <v>109</v>
      </c>
      <c r="B50" s="4" t="s">
        <v>110</v>
      </c>
      <c r="C50" s="21">
        <f t="shared" ref="C50" si="26">+C51+C52</f>
        <v>1.3420564344891256E-2</v>
      </c>
      <c r="D50" s="21">
        <f t="shared" ref="D50:AE50" si="27">+D51+D52</f>
        <v>1.4362317313148716E-2</v>
      </c>
      <c r="E50" s="21">
        <f t="shared" si="27"/>
        <v>1.6370885502838602E-2</v>
      </c>
      <c r="F50" s="21">
        <f t="shared" si="27"/>
        <v>1.7882683678965457E-2</v>
      </c>
      <c r="G50" s="21">
        <f t="shared" si="27"/>
        <v>2.078190205689032E-2</v>
      </c>
      <c r="H50" s="21">
        <f t="shared" si="27"/>
        <v>2.3209109779662538E-2</v>
      </c>
      <c r="I50" s="21">
        <f t="shared" si="27"/>
        <v>2.5648257148082509E-2</v>
      </c>
      <c r="J50" s="21">
        <f t="shared" si="27"/>
        <v>2.7514067861437317E-2</v>
      </c>
      <c r="K50" s="21">
        <f t="shared" si="27"/>
        <v>2.9522040461447956E-2</v>
      </c>
      <c r="L50" s="21">
        <f t="shared" si="27"/>
        <v>3.2066231816456778E-2</v>
      </c>
      <c r="M50" s="21">
        <f t="shared" si="27"/>
        <v>3.3627416422471662E-2</v>
      </c>
      <c r="N50" s="21">
        <f t="shared" si="27"/>
        <v>3.2078617804238783E-2</v>
      </c>
      <c r="O50" s="21">
        <f t="shared" si="27"/>
        <v>3.1611567755476064E-2</v>
      </c>
      <c r="P50" s="21">
        <f t="shared" si="27"/>
        <v>2.6584592133173594E-2</v>
      </c>
      <c r="Q50" s="21">
        <f t="shared" si="27"/>
        <v>2.6550428550728086E-2</v>
      </c>
      <c r="R50" s="21">
        <f t="shared" si="27"/>
        <v>2.7747080848448433E-2</v>
      </c>
      <c r="S50" s="21">
        <f t="shared" si="27"/>
        <v>2.7454280578598163E-2</v>
      </c>
      <c r="T50" s="21">
        <f t="shared" si="27"/>
        <v>2.9238172825443134E-2</v>
      </c>
      <c r="U50" s="21">
        <f t="shared" si="27"/>
        <v>3.1149983863235361E-2</v>
      </c>
      <c r="V50" s="21">
        <f t="shared" si="27"/>
        <v>3.5520585287028526E-2</v>
      </c>
      <c r="W50" s="21">
        <f t="shared" si="27"/>
        <v>3.7368279697554581E-2</v>
      </c>
      <c r="X50" s="21">
        <f t="shared" si="27"/>
        <v>3.3811018146633932E-2</v>
      </c>
      <c r="Y50" s="21">
        <f t="shared" si="27"/>
        <v>3.5434801794664253E-2</v>
      </c>
      <c r="Z50" s="21">
        <f t="shared" si="27"/>
        <v>3.7281478932474979E-2</v>
      </c>
      <c r="AA50" s="21">
        <f t="shared" si="27"/>
        <v>3.6917459669470729E-2</v>
      </c>
      <c r="AB50" s="21">
        <f t="shared" si="27"/>
        <v>3.450229830838094E-2</v>
      </c>
      <c r="AC50" s="21">
        <f t="shared" si="27"/>
        <v>3.6596493871225412E-2</v>
      </c>
      <c r="AD50" s="21">
        <f t="shared" si="27"/>
        <v>3.7888364028506538E-2</v>
      </c>
      <c r="AE50" s="21">
        <f t="shared" si="27"/>
        <v>3.4972548965696314E-2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1.3420564344891256E-2</v>
      </c>
      <c r="D52" s="27">
        <v>1.4362317313148716E-2</v>
      </c>
      <c r="E52" s="27">
        <v>1.6370885502838602E-2</v>
      </c>
      <c r="F52" s="27">
        <v>1.7882683678965457E-2</v>
      </c>
      <c r="G52" s="27">
        <v>2.078190205689032E-2</v>
      </c>
      <c r="H52" s="27">
        <v>2.3209109779662538E-2</v>
      </c>
      <c r="I52" s="27">
        <v>2.5648257148082509E-2</v>
      </c>
      <c r="J52" s="27">
        <v>2.7514067861437317E-2</v>
      </c>
      <c r="K52" s="27">
        <v>2.9522040461447956E-2</v>
      </c>
      <c r="L52" s="27">
        <v>3.2066231816456778E-2</v>
      </c>
      <c r="M52" s="27">
        <v>3.3627416422471662E-2</v>
      </c>
      <c r="N52" s="27">
        <v>3.2078617804238783E-2</v>
      </c>
      <c r="O52" s="27">
        <v>3.1611567755476064E-2</v>
      </c>
      <c r="P52" s="27">
        <v>2.6584592133173594E-2</v>
      </c>
      <c r="Q52" s="27">
        <v>2.6550428550728086E-2</v>
      </c>
      <c r="R52" s="27">
        <v>2.7747080848448433E-2</v>
      </c>
      <c r="S52" s="27">
        <v>2.7454280578598163E-2</v>
      </c>
      <c r="T52" s="27">
        <v>2.9238172825443134E-2</v>
      </c>
      <c r="U52" s="27">
        <v>3.1149983863235361E-2</v>
      </c>
      <c r="V52" s="27">
        <v>3.5520585287028526E-2</v>
      </c>
      <c r="W52" s="27">
        <v>3.7368279697554581E-2</v>
      </c>
      <c r="X52" s="27">
        <v>3.3811018146633932E-2</v>
      </c>
      <c r="Y52" s="27">
        <v>3.5434801794664253E-2</v>
      </c>
      <c r="Z52" s="27">
        <v>3.7281478932474979E-2</v>
      </c>
      <c r="AA52" s="27">
        <v>3.6917459669470729E-2</v>
      </c>
      <c r="AB52" s="27">
        <v>3.450229830838094E-2</v>
      </c>
      <c r="AC52" s="27">
        <v>3.6596493871225412E-2</v>
      </c>
      <c r="AD52" s="27">
        <v>3.7888364028506538E-2</v>
      </c>
      <c r="AE52" s="27">
        <v>3.4972548965696314E-2</v>
      </c>
    </row>
    <row r="53" spans="1:31" x14ac:dyDescent="0.2">
      <c r="A53" s="13" t="s">
        <v>115</v>
      </c>
      <c r="B53" s="4" t="s">
        <v>116</v>
      </c>
      <c r="C53" s="21">
        <f t="shared" ref="C53" si="28">+C54+C55+C56</f>
        <v>0.14900139533481266</v>
      </c>
      <c r="D53" s="21">
        <f t="shared" ref="D53:AE53" si="29">+D54+D55+D56</f>
        <v>0.17109164142099262</v>
      </c>
      <c r="E53" s="21">
        <f t="shared" si="29"/>
        <v>0.17031942218439161</v>
      </c>
      <c r="F53" s="21">
        <f t="shared" si="29"/>
        <v>0.17753900432558384</v>
      </c>
      <c r="G53" s="21">
        <f t="shared" si="29"/>
        <v>0.18471368075344918</v>
      </c>
      <c r="H53" s="21">
        <f t="shared" si="29"/>
        <v>0.16167832575188298</v>
      </c>
      <c r="I53" s="21">
        <f t="shared" si="29"/>
        <v>0.17877487094147979</v>
      </c>
      <c r="J53" s="21">
        <f t="shared" si="29"/>
        <v>0.10877686377216639</v>
      </c>
      <c r="K53" s="21">
        <f t="shared" si="29"/>
        <v>9.7954571846150917E-2</v>
      </c>
      <c r="L53" s="21">
        <f t="shared" si="29"/>
        <v>9.4348241252494414E-2</v>
      </c>
      <c r="M53" s="21">
        <f t="shared" si="29"/>
        <v>9.0850412985929774E-2</v>
      </c>
      <c r="N53" s="21">
        <f t="shared" si="29"/>
        <v>9.1499896118630922E-2</v>
      </c>
      <c r="O53" s="21">
        <f t="shared" si="29"/>
        <v>9.3043693789239865E-2</v>
      </c>
      <c r="P53" s="21">
        <f t="shared" si="29"/>
        <v>9.4572443398497769E-2</v>
      </c>
      <c r="Q53" s="21">
        <f t="shared" si="29"/>
        <v>0.1017730207957831</v>
      </c>
      <c r="R53" s="21">
        <f t="shared" si="29"/>
        <v>9.5209312880035465E-2</v>
      </c>
      <c r="S53" s="21">
        <f t="shared" si="29"/>
        <v>9.3318912114228394E-2</v>
      </c>
      <c r="T53" s="21">
        <f t="shared" si="29"/>
        <v>9.1823202688403868E-2</v>
      </c>
      <c r="U53" s="21">
        <f t="shared" si="29"/>
        <v>9.2468976470772832E-2</v>
      </c>
      <c r="V53" s="21">
        <f t="shared" si="29"/>
        <v>9.1492339716586601E-2</v>
      </c>
      <c r="W53" s="21">
        <f t="shared" si="29"/>
        <v>9.4883815530345597E-2</v>
      </c>
      <c r="X53" s="21">
        <f t="shared" si="29"/>
        <v>9.822774608061724E-2</v>
      </c>
      <c r="Y53" s="21">
        <f t="shared" si="29"/>
        <v>9.6550056721518659E-2</v>
      </c>
      <c r="Z53" s="21">
        <f t="shared" si="29"/>
        <v>9.5378727267790092E-2</v>
      </c>
      <c r="AA53" s="21">
        <f t="shared" si="29"/>
        <v>0.10750932468017266</v>
      </c>
      <c r="AB53" s="21">
        <f t="shared" si="29"/>
        <v>0.10560756574250825</v>
      </c>
      <c r="AC53" s="21">
        <f t="shared" si="29"/>
        <v>9.4991778530116214E-2</v>
      </c>
      <c r="AD53" s="21">
        <f t="shared" si="29"/>
        <v>9.7722029438424479E-2</v>
      </c>
      <c r="AE53" s="21">
        <f t="shared" si="29"/>
        <v>0.1155913511943711</v>
      </c>
    </row>
    <row r="54" spans="1:31" x14ac:dyDescent="0.2">
      <c r="A54" s="13" t="s">
        <v>117</v>
      </c>
      <c r="B54" s="4" t="s">
        <v>118</v>
      </c>
      <c r="C54" s="27">
        <v>3.6520668335790894E-2</v>
      </c>
      <c r="D54" s="27">
        <v>3.9911884464274253E-2</v>
      </c>
      <c r="E54" s="27">
        <v>4.2048793181997106E-2</v>
      </c>
      <c r="F54" s="27">
        <v>4.44079943494975E-2</v>
      </c>
      <c r="G54" s="27">
        <v>5.0460719575888754E-2</v>
      </c>
      <c r="H54" s="27">
        <v>5.1563944540329448E-2</v>
      </c>
      <c r="I54" s="27">
        <v>6.144009491699557E-2</v>
      </c>
      <c r="J54" s="27">
        <v>1.3599193071444557E-3</v>
      </c>
      <c r="K54" s="27">
        <v>6.4226618386875167E-4</v>
      </c>
      <c r="L54" s="27">
        <v>6.9517093639056215E-4</v>
      </c>
      <c r="M54" s="27">
        <v>8.4936187277572764E-4</v>
      </c>
      <c r="N54" s="27">
        <v>6.7755170665944296E-4</v>
      </c>
      <c r="O54" s="27">
        <v>7.4040483453251976E-4</v>
      </c>
      <c r="P54" s="27">
        <v>9.4505387771895921E-4</v>
      </c>
      <c r="Q54" s="27">
        <v>2.6299205915640061E-3</v>
      </c>
      <c r="R54" s="27">
        <v>1.1826055417700381E-3</v>
      </c>
      <c r="S54" s="27">
        <v>1.2199651327196664E-3</v>
      </c>
      <c r="T54" s="27">
        <v>1.4284059212899141E-3</v>
      </c>
      <c r="U54" s="27">
        <v>2.0075129645659071E-3</v>
      </c>
      <c r="V54" s="27">
        <v>1.8171412609660059E-3</v>
      </c>
      <c r="W54" s="27">
        <v>2.6741206167324926E-3</v>
      </c>
      <c r="X54" s="27">
        <v>2.9688391179991383E-3</v>
      </c>
      <c r="Y54" s="27">
        <v>2.9721963182019521E-3</v>
      </c>
      <c r="Z54" s="27">
        <v>2.657784585014279E-3</v>
      </c>
      <c r="AA54" s="27">
        <v>1.5232257509799058E-2</v>
      </c>
      <c r="AB54" s="27">
        <v>4.1371116425184332E-3</v>
      </c>
      <c r="AC54" s="27">
        <v>6.0800590719575897E-3</v>
      </c>
      <c r="AD54" s="27">
        <v>5.1976388079266926E-3</v>
      </c>
      <c r="AE54" s="27">
        <v>5.4621468936494246E-3</v>
      </c>
    </row>
    <row r="55" spans="1:31" x14ac:dyDescent="0.2">
      <c r="A55" s="13" t="s">
        <v>119</v>
      </c>
      <c r="B55" s="4" t="s">
        <v>120</v>
      </c>
      <c r="C55" s="27">
        <v>8.1987410557659429E-2</v>
      </c>
      <c r="D55" s="27">
        <v>8.5590123877679433E-2</v>
      </c>
      <c r="E55" s="27">
        <v>9.0360983619868315E-2</v>
      </c>
      <c r="F55" s="27">
        <v>8.733452529961544E-2</v>
      </c>
      <c r="G55" s="27">
        <v>8.4795431797276874E-2</v>
      </c>
      <c r="H55" s="27">
        <v>8.6097141161834853E-2</v>
      </c>
      <c r="I55" s="27">
        <v>8.7354950160013128E-2</v>
      </c>
      <c r="J55" s="27">
        <v>8.7626362367583227E-2</v>
      </c>
      <c r="K55" s="27">
        <v>8.8101575873477903E-2</v>
      </c>
      <c r="L55" s="27">
        <v>8.700408778233705E-2</v>
      </c>
      <c r="M55" s="27">
        <v>8.583387474540255E-2</v>
      </c>
      <c r="N55" s="27">
        <v>8.7089358268012229E-2</v>
      </c>
      <c r="O55" s="27">
        <v>8.8240929837764118E-2</v>
      </c>
      <c r="P55" s="27">
        <v>8.9234339871415644E-2</v>
      </c>
      <c r="Q55" s="27">
        <v>8.872430419594865E-2</v>
      </c>
      <c r="R55" s="27">
        <v>8.8149731146532156E-2</v>
      </c>
      <c r="S55" s="27">
        <v>8.7589063326200034E-2</v>
      </c>
      <c r="T55" s="27">
        <v>8.7026314148733755E-2</v>
      </c>
      <c r="U55" s="27">
        <v>8.6309457613474819E-2</v>
      </c>
      <c r="V55" s="27">
        <v>8.5818608872219107E-2</v>
      </c>
      <c r="W55" s="27">
        <v>8.780338263058754E-2</v>
      </c>
      <c r="X55" s="27">
        <v>9.1635994308950794E-2</v>
      </c>
      <c r="Y55" s="27">
        <v>9.156137776190694E-2</v>
      </c>
      <c r="Z55" s="27">
        <v>9.0827483963933947E-2</v>
      </c>
      <c r="AA55" s="27">
        <v>9.1356243411599744E-2</v>
      </c>
      <c r="AB55" s="27">
        <v>9.8535493370604216E-2</v>
      </c>
      <c r="AC55" s="27">
        <v>8.7180911873125988E-2</v>
      </c>
      <c r="AD55" s="27">
        <v>8.9026817897715146E-2</v>
      </c>
      <c r="AE55" s="27">
        <v>0.1083908655383037</v>
      </c>
    </row>
    <row r="56" spans="1:31" x14ac:dyDescent="0.2">
      <c r="A56" s="13" t="s">
        <v>121</v>
      </c>
      <c r="B56" s="4" t="s">
        <v>122</v>
      </c>
      <c r="C56" s="21">
        <f t="shared" ref="C56" si="30">+C57+C58+C59</f>
        <v>3.0493316441362314E-2</v>
      </c>
      <c r="D56" s="21">
        <f t="shared" ref="D56:AE56" si="31">+D57+D58+D59</f>
        <v>4.5589633079038933E-2</v>
      </c>
      <c r="E56" s="21">
        <f t="shared" si="31"/>
        <v>3.7909645382526197E-2</v>
      </c>
      <c r="F56" s="21">
        <f t="shared" si="31"/>
        <v>4.5796484676470892E-2</v>
      </c>
      <c r="G56" s="21">
        <f t="shared" si="31"/>
        <v>4.9457529380283548E-2</v>
      </c>
      <c r="H56" s="21">
        <f t="shared" si="31"/>
        <v>2.40172400497187E-2</v>
      </c>
      <c r="I56" s="21">
        <f t="shared" si="31"/>
        <v>2.9979825864471104E-2</v>
      </c>
      <c r="J56" s="21">
        <f t="shared" si="31"/>
        <v>1.9790582097438714E-2</v>
      </c>
      <c r="K56" s="21">
        <f t="shared" si="31"/>
        <v>9.2107297888042658E-3</v>
      </c>
      <c r="L56" s="21">
        <f t="shared" si="31"/>
        <v>6.648982533766808E-3</v>
      </c>
      <c r="M56" s="21">
        <f t="shared" si="31"/>
        <v>4.1671763677514941E-3</v>
      </c>
      <c r="N56" s="21">
        <f t="shared" si="31"/>
        <v>3.7329861439592531E-3</v>
      </c>
      <c r="O56" s="21">
        <f t="shared" si="31"/>
        <v>4.0623591169432179E-3</v>
      </c>
      <c r="P56" s="21">
        <f t="shared" si="31"/>
        <v>4.3930496493631722E-3</v>
      </c>
      <c r="Q56" s="21">
        <f t="shared" si="31"/>
        <v>1.0418796008270455E-2</v>
      </c>
      <c r="R56" s="21">
        <f t="shared" si="31"/>
        <v>5.8769761917332802E-3</v>
      </c>
      <c r="S56" s="21">
        <f t="shared" si="31"/>
        <v>4.5098836553086885E-3</v>
      </c>
      <c r="T56" s="21">
        <f t="shared" si="31"/>
        <v>3.3684826183802028E-3</v>
      </c>
      <c r="U56" s="21">
        <f t="shared" si="31"/>
        <v>4.1520058927321107E-3</v>
      </c>
      <c r="V56" s="21">
        <f t="shared" si="31"/>
        <v>3.8565895834014896E-3</v>
      </c>
      <c r="W56" s="21">
        <f t="shared" si="31"/>
        <v>4.4063122830255768E-3</v>
      </c>
      <c r="X56" s="21">
        <f t="shared" si="31"/>
        <v>3.6229126536673137E-3</v>
      </c>
      <c r="Y56" s="21">
        <f t="shared" si="31"/>
        <v>2.016482641409779E-3</v>
      </c>
      <c r="Z56" s="21">
        <f t="shared" si="31"/>
        <v>1.8934587188418589E-3</v>
      </c>
      <c r="AA56" s="21">
        <f t="shared" si="31"/>
        <v>9.2082375877384397E-4</v>
      </c>
      <c r="AB56" s="21">
        <f t="shared" si="31"/>
        <v>2.9349607293856065E-3</v>
      </c>
      <c r="AC56" s="21">
        <f t="shared" si="31"/>
        <v>1.7308075850326389E-3</v>
      </c>
      <c r="AD56" s="21">
        <f t="shared" si="31"/>
        <v>3.4975727327826423E-3</v>
      </c>
      <c r="AE56" s="21">
        <f t="shared" si="31"/>
        <v>1.7383387624179765E-3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1.1722502371901886E-4</v>
      </c>
      <c r="D58" s="27">
        <v>1.8423754877737195E-4</v>
      </c>
      <c r="E58" s="27">
        <v>1.6504253711769733E-4</v>
      </c>
      <c r="F58" s="27">
        <v>1.8179003069958123E-4</v>
      </c>
      <c r="G58" s="27">
        <v>2.064100542469641E-4</v>
      </c>
      <c r="H58" s="27">
        <v>1.9688751017599818E-4</v>
      </c>
      <c r="I58" s="27">
        <v>1.1725331375924513E-4</v>
      </c>
      <c r="J58" s="27">
        <v>1.0806985452939081E-4</v>
      </c>
      <c r="K58" s="27">
        <v>1.0037050140062981E-4</v>
      </c>
      <c r="L58" s="27">
        <v>1.0457373399307186E-4</v>
      </c>
      <c r="M58" s="27">
        <v>9.2335576064526758E-5</v>
      </c>
      <c r="N58" s="27">
        <v>7.936772203070904E-5</v>
      </c>
      <c r="O58" s="27">
        <v>7.6358622875963335E-5</v>
      </c>
      <c r="P58" s="27">
        <v>8.6040261317589742E-5</v>
      </c>
      <c r="Q58" s="27">
        <v>7.3241839963941797E-5</v>
      </c>
      <c r="R58" s="27">
        <v>8.22312552254686E-5</v>
      </c>
      <c r="S58" s="27">
        <v>8.7002899411463551E-5</v>
      </c>
      <c r="T58" s="27">
        <v>8.1578047008218739E-5</v>
      </c>
      <c r="U58" s="27">
        <v>8.2337116841502844E-5</v>
      </c>
      <c r="V58" s="27">
        <v>1.069455794522896E-4</v>
      </c>
      <c r="W58" s="27">
        <v>9.2140969712964206E-5</v>
      </c>
      <c r="X58" s="27">
        <v>9.9189041072424719E-5</v>
      </c>
      <c r="Y58" s="27">
        <v>1.1893003915203235E-4</v>
      </c>
      <c r="Z58" s="27">
        <v>1.1605583371337285E-4</v>
      </c>
      <c r="AA58" s="27">
        <v>1.0153069425632794E-4</v>
      </c>
      <c r="AB58" s="27">
        <v>9.2550441749155742E-5</v>
      </c>
      <c r="AC58" s="27">
        <v>7.7686627439291781E-5</v>
      </c>
      <c r="AD58" s="27">
        <v>7.9615505316163942E-5</v>
      </c>
      <c r="AE58" s="27">
        <v>7.9845121876609803E-5</v>
      </c>
    </row>
    <row r="59" spans="1:31" x14ac:dyDescent="0.2">
      <c r="A59" s="13" t="s">
        <v>127</v>
      </c>
      <c r="B59" s="4" t="s">
        <v>128</v>
      </c>
      <c r="C59" s="27">
        <v>3.0376091417643296E-2</v>
      </c>
      <c r="D59" s="27">
        <v>4.5405395530261558E-2</v>
      </c>
      <c r="E59" s="27">
        <v>3.7744602845408502E-2</v>
      </c>
      <c r="F59" s="27">
        <v>4.5614694645771309E-2</v>
      </c>
      <c r="G59" s="27">
        <v>4.9251119326036583E-2</v>
      </c>
      <c r="H59" s="27">
        <v>2.3820352539542702E-2</v>
      </c>
      <c r="I59" s="27">
        <v>2.9862572550711858E-2</v>
      </c>
      <c r="J59" s="27">
        <v>1.9682512242909324E-2</v>
      </c>
      <c r="K59" s="27">
        <v>9.1103592874036358E-3</v>
      </c>
      <c r="L59" s="27">
        <v>6.5444087997737358E-3</v>
      </c>
      <c r="M59" s="27">
        <v>4.0748407916869674E-3</v>
      </c>
      <c r="N59" s="27">
        <v>3.6536184219285442E-3</v>
      </c>
      <c r="O59" s="27">
        <v>3.9860004940672549E-3</v>
      </c>
      <c r="P59" s="27">
        <v>4.3070093880455823E-3</v>
      </c>
      <c r="Q59" s="27">
        <v>1.0345554168306513E-2</v>
      </c>
      <c r="R59" s="27">
        <v>5.7947449365078115E-3</v>
      </c>
      <c r="S59" s="27">
        <v>4.4228807558972247E-3</v>
      </c>
      <c r="T59" s="27">
        <v>3.2869045713719842E-3</v>
      </c>
      <c r="U59" s="27">
        <v>4.0696687758906081E-3</v>
      </c>
      <c r="V59" s="27">
        <v>3.7496440039491998E-3</v>
      </c>
      <c r="W59" s="27">
        <v>4.3141713133126123E-3</v>
      </c>
      <c r="X59" s="27">
        <v>3.5237236125948892E-3</v>
      </c>
      <c r="Y59" s="27">
        <v>1.8975526022577465E-3</v>
      </c>
      <c r="Z59" s="27">
        <v>1.7774028851284861E-3</v>
      </c>
      <c r="AA59" s="27">
        <v>8.1929306451751602E-4</v>
      </c>
      <c r="AB59" s="27">
        <v>2.8424102876364508E-3</v>
      </c>
      <c r="AC59" s="27">
        <v>1.6531209575933472E-3</v>
      </c>
      <c r="AD59" s="27">
        <v>3.4179572274664785E-3</v>
      </c>
      <c r="AE59" s="27">
        <v>1.6584936405413667E-3</v>
      </c>
    </row>
    <row r="60" spans="1:31" x14ac:dyDescent="0.2">
      <c r="A60" s="13" t="s">
        <v>129</v>
      </c>
      <c r="B60" s="4" t="s">
        <v>130</v>
      </c>
      <c r="C60" s="21">
        <f t="shared" ref="C60" si="32">+C61+C62</f>
        <v>0</v>
      </c>
      <c r="D60" s="21">
        <f t="shared" ref="D60:AE60" si="33">+D61+D62</f>
        <v>0</v>
      </c>
      <c r="E60" s="21">
        <f t="shared" si="33"/>
        <v>0</v>
      </c>
      <c r="F60" s="21">
        <f t="shared" si="33"/>
        <v>0</v>
      </c>
      <c r="G60" s="21">
        <f t="shared" si="33"/>
        <v>0</v>
      </c>
      <c r="H60" s="21">
        <f t="shared" si="33"/>
        <v>0</v>
      </c>
      <c r="I60" s="21">
        <f t="shared" si="33"/>
        <v>0</v>
      </c>
      <c r="J60" s="21">
        <f t="shared" si="33"/>
        <v>0</v>
      </c>
      <c r="K60" s="21">
        <f t="shared" si="33"/>
        <v>0</v>
      </c>
      <c r="L60" s="21">
        <f t="shared" si="33"/>
        <v>0</v>
      </c>
      <c r="M60" s="21">
        <f t="shared" si="33"/>
        <v>0</v>
      </c>
      <c r="N60" s="21">
        <f t="shared" si="33"/>
        <v>0</v>
      </c>
      <c r="O60" s="21">
        <f t="shared" si="33"/>
        <v>0</v>
      </c>
      <c r="P60" s="21">
        <f t="shared" si="33"/>
        <v>0</v>
      </c>
      <c r="Q60" s="21">
        <f t="shared" si="33"/>
        <v>0</v>
      </c>
      <c r="R60" s="21">
        <f t="shared" si="33"/>
        <v>0</v>
      </c>
      <c r="S60" s="21">
        <f t="shared" si="33"/>
        <v>0</v>
      </c>
      <c r="T60" s="21">
        <f t="shared" si="33"/>
        <v>0</v>
      </c>
      <c r="U60" s="21">
        <f t="shared" si="33"/>
        <v>0</v>
      </c>
      <c r="V60" s="21">
        <f t="shared" si="33"/>
        <v>0</v>
      </c>
      <c r="W60" s="21">
        <f t="shared" si="33"/>
        <v>1.9088045537190604E-6</v>
      </c>
      <c r="X60" s="21">
        <f t="shared" si="33"/>
        <v>2.5001350892728091E-6</v>
      </c>
      <c r="Y60" s="21">
        <f t="shared" si="33"/>
        <v>1.560461323134986E-5</v>
      </c>
      <c r="Z60" s="21">
        <f t="shared" si="33"/>
        <v>1.9461775396739484E-5</v>
      </c>
      <c r="AA60" s="21">
        <f t="shared" si="33"/>
        <v>1.6525224933075077E-5</v>
      </c>
      <c r="AB60" s="21">
        <f t="shared" si="33"/>
        <v>1.1037918623485656E-5</v>
      </c>
      <c r="AC60" s="21">
        <f t="shared" si="33"/>
        <v>8.2772217650245191E-7</v>
      </c>
      <c r="AD60" s="21">
        <f t="shared" si="33"/>
        <v>1.703167351007318E-6</v>
      </c>
      <c r="AE60" s="21">
        <f t="shared" si="33"/>
        <v>6.2720542262421625E-7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4">+C63+C64+C65</f>
        <v>0</v>
      </c>
      <c r="D62" s="21">
        <f t="shared" ref="D62:AE62" si="35">+D63+D64+D65</f>
        <v>0</v>
      </c>
      <c r="E62" s="21">
        <f t="shared" si="35"/>
        <v>0</v>
      </c>
      <c r="F62" s="21">
        <f t="shared" si="35"/>
        <v>0</v>
      </c>
      <c r="G62" s="21">
        <f t="shared" si="35"/>
        <v>0</v>
      </c>
      <c r="H62" s="21">
        <f t="shared" si="35"/>
        <v>0</v>
      </c>
      <c r="I62" s="21">
        <f t="shared" si="35"/>
        <v>0</v>
      </c>
      <c r="J62" s="21">
        <f t="shared" si="35"/>
        <v>0</v>
      </c>
      <c r="K62" s="21">
        <f t="shared" si="35"/>
        <v>0</v>
      </c>
      <c r="L62" s="21">
        <f t="shared" si="35"/>
        <v>0</v>
      </c>
      <c r="M62" s="21">
        <f t="shared" si="35"/>
        <v>0</v>
      </c>
      <c r="N62" s="21">
        <f t="shared" si="35"/>
        <v>0</v>
      </c>
      <c r="O62" s="21">
        <f t="shared" si="35"/>
        <v>0</v>
      </c>
      <c r="P62" s="21">
        <f t="shared" si="35"/>
        <v>0</v>
      </c>
      <c r="Q62" s="21">
        <f t="shared" si="35"/>
        <v>0</v>
      </c>
      <c r="R62" s="21">
        <f t="shared" si="35"/>
        <v>0</v>
      </c>
      <c r="S62" s="21">
        <f t="shared" si="35"/>
        <v>0</v>
      </c>
      <c r="T62" s="21">
        <f t="shared" si="35"/>
        <v>0</v>
      </c>
      <c r="U62" s="21">
        <f t="shared" si="35"/>
        <v>0</v>
      </c>
      <c r="V62" s="21">
        <f t="shared" si="35"/>
        <v>0</v>
      </c>
      <c r="W62" s="21">
        <f t="shared" si="35"/>
        <v>1.9088045537190604E-6</v>
      </c>
      <c r="X62" s="21">
        <f t="shared" si="35"/>
        <v>2.5001350892728091E-6</v>
      </c>
      <c r="Y62" s="21">
        <f t="shared" si="35"/>
        <v>1.560461323134986E-5</v>
      </c>
      <c r="Z62" s="21">
        <f t="shared" si="35"/>
        <v>1.9461775396739484E-5</v>
      </c>
      <c r="AA62" s="21">
        <f t="shared" si="35"/>
        <v>1.6525224933075077E-5</v>
      </c>
      <c r="AB62" s="21">
        <f t="shared" si="35"/>
        <v>1.1037918623485656E-5</v>
      </c>
      <c r="AC62" s="21">
        <f t="shared" si="35"/>
        <v>8.2772217650245191E-7</v>
      </c>
      <c r="AD62" s="21">
        <f t="shared" si="35"/>
        <v>1.703167351007318E-6</v>
      </c>
      <c r="AE62" s="21">
        <f t="shared" si="35"/>
        <v>6.2720542262421625E-7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1.9088045537190604E-6</v>
      </c>
      <c r="X63" s="27">
        <v>2.5001350892728091E-6</v>
      </c>
      <c r="Y63" s="27">
        <v>1.560461323134986E-5</v>
      </c>
      <c r="Z63" s="27">
        <v>1.9461775396739484E-5</v>
      </c>
      <c r="AA63" s="27">
        <v>1.6525224933075077E-5</v>
      </c>
      <c r="AB63" s="27">
        <v>1.1037918623485656E-5</v>
      </c>
      <c r="AC63" s="27">
        <v>8.2772217650245191E-7</v>
      </c>
      <c r="AD63" s="27">
        <v>1.703167351007318E-6</v>
      </c>
      <c r="AE63" s="27">
        <v>6.2720542262421625E-7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6">+C68+C80+C101</f>
        <v>0</v>
      </c>
      <c r="D67" s="21">
        <f t="shared" ref="D67:AE67" si="37">+D68+D80+D101</f>
        <v>0</v>
      </c>
      <c r="E67" s="21">
        <f t="shared" si="37"/>
        <v>0</v>
      </c>
      <c r="F67" s="21">
        <f t="shared" si="37"/>
        <v>0</v>
      </c>
      <c r="G67" s="21">
        <f t="shared" si="37"/>
        <v>0</v>
      </c>
      <c r="H67" s="21">
        <f t="shared" si="37"/>
        <v>0</v>
      </c>
      <c r="I67" s="21">
        <f t="shared" si="37"/>
        <v>0</v>
      </c>
      <c r="J67" s="21">
        <f t="shared" si="37"/>
        <v>0</v>
      </c>
      <c r="K67" s="21">
        <f t="shared" si="37"/>
        <v>0</v>
      </c>
      <c r="L67" s="21">
        <f t="shared" si="37"/>
        <v>0</v>
      </c>
      <c r="M67" s="21">
        <f t="shared" si="37"/>
        <v>0</v>
      </c>
      <c r="N67" s="21">
        <f t="shared" si="37"/>
        <v>0</v>
      </c>
      <c r="O67" s="21">
        <f t="shared" si="37"/>
        <v>0</v>
      </c>
      <c r="P67" s="21">
        <f t="shared" si="37"/>
        <v>0</v>
      </c>
      <c r="Q67" s="21">
        <f t="shared" si="37"/>
        <v>0</v>
      </c>
      <c r="R67" s="21">
        <f t="shared" si="37"/>
        <v>0</v>
      </c>
      <c r="S67" s="21">
        <f t="shared" si="37"/>
        <v>0</v>
      </c>
      <c r="T67" s="21">
        <f t="shared" si="37"/>
        <v>0</v>
      </c>
      <c r="U67" s="21">
        <f t="shared" si="37"/>
        <v>0</v>
      </c>
      <c r="V67" s="21">
        <f t="shared" si="37"/>
        <v>0</v>
      </c>
      <c r="W67" s="21">
        <f t="shared" si="37"/>
        <v>0</v>
      </c>
      <c r="X67" s="21">
        <f t="shared" si="37"/>
        <v>0</v>
      </c>
      <c r="Y67" s="21">
        <f t="shared" si="37"/>
        <v>0</v>
      </c>
      <c r="Z67" s="21">
        <f t="shared" si="37"/>
        <v>0</v>
      </c>
      <c r="AA67" s="21">
        <f t="shared" si="37"/>
        <v>0</v>
      </c>
      <c r="AB67" s="21">
        <f t="shared" si="37"/>
        <v>0</v>
      </c>
      <c r="AC67" s="21">
        <f t="shared" si="37"/>
        <v>0</v>
      </c>
      <c r="AD67" s="21">
        <f t="shared" si="37"/>
        <v>5.9045946808624987E-4</v>
      </c>
      <c r="AE67" s="21">
        <f t="shared" si="37"/>
        <v>4.2669929784248835E-3</v>
      </c>
    </row>
    <row r="68" spans="1:31" x14ac:dyDescent="0.2">
      <c r="A68" s="13" t="s">
        <v>144</v>
      </c>
      <c r="B68" s="4" t="s">
        <v>145</v>
      </c>
      <c r="C68" s="21">
        <f t="shared" ref="C68" si="38">+C69+C78</f>
        <v>0</v>
      </c>
      <c r="D68" s="21">
        <f t="shared" ref="D68:AE68" si="39">+D69+D78</f>
        <v>0</v>
      </c>
      <c r="E68" s="21">
        <f t="shared" si="39"/>
        <v>0</v>
      </c>
      <c r="F68" s="21">
        <f t="shared" si="39"/>
        <v>0</v>
      </c>
      <c r="G68" s="21">
        <f t="shared" si="39"/>
        <v>0</v>
      </c>
      <c r="H68" s="21">
        <f t="shared" si="39"/>
        <v>0</v>
      </c>
      <c r="I68" s="21">
        <f t="shared" si="39"/>
        <v>0</v>
      </c>
      <c r="J68" s="21">
        <f t="shared" si="39"/>
        <v>0</v>
      </c>
      <c r="K68" s="21">
        <f t="shared" si="39"/>
        <v>0</v>
      </c>
      <c r="L68" s="21">
        <f t="shared" si="39"/>
        <v>0</v>
      </c>
      <c r="M68" s="21">
        <f t="shared" si="39"/>
        <v>0</v>
      </c>
      <c r="N68" s="21">
        <f t="shared" si="39"/>
        <v>0</v>
      </c>
      <c r="O68" s="21">
        <f t="shared" si="39"/>
        <v>0</v>
      </c>
      <c r="P68" s="21">
        <f t="shared" si="39"/>
        <v>0</v>
      </c>
      <c r="Q68" s="21">
        <f t="shared" si="39"/>
        <v>0</v>
      </c>
      <c r="R68" s="21">
        <f t="shared" si="39"/>
        <v>0</v>
      </c>
      <c r="S68" s="21">
        <f t="shared" si="39"/>
        <v>0</v>
      </c>
      <c r="T68" s="21">
        <f t="shared" si="39"/>
        <v>0</v>
      </c>
      <c r="U68" s="21">
        <f t="shared" si="39"/>
        <v>0</v>
      </c>
      <c r="V68" s="21">
        <f t="shared" si="39"/>
        <v>0</v>
      </c>
      <c r="W68" s="21">
        <f t="shared" si="39"/>
        <v>0</v>
      </c>
      <c r="X68" s="21">
        <f t="shared" si="39"/>
        <v>0</v>
      </c>
      <c r="Y68" s="21">
        <f t="shared" si="39"/>
        <v>0</v>
      </c>
      <c r="Z68" s="21">
        <f t="shared" si="39"/>
        <v>0</v>
      </c>
      <c r="AA68" s="21">
        <f t="shared" si="39"/>
        <v>0</v>
      </c>
      <c r="AB68" s="21">
        <f t="shared" si="39"/>
        <v>0</v>
      </c>
      <c r="AC68" s="21">
        <f t="shared" si="39"/>
        <v>0</v>
      </c>
      <c r="AD68" s="21">
        <f t="shared" si="39"/>
        <v>0</v>
      </c>
      <c r="AE68" s="21">
        <f t="shared" si="39"/>
        <v>0</v>
      </c>
    </row>
    <row r="69" spans="1:31" x14ac:dyDescent="0.2">
      <c r="A69" s="13" t="s">
        <v>146</v>
      </c>
      <c r="B69" s="4" t="s">
        <v>147</v>
      </c>
      <c r="C69" s="21">
        <f t="shared" ref="C69" si="40">+C70+C75</f>
        <v>0</v>
      </c>
      <c r="D69" s="21">
        <f t="shared" ref="D69:AE69" si="41">+D70+D75</f>
        <v>0</v>
      </c>
      <c r="E69" s="21">
        <f t="shared" si="41"/>
        <v>0</v>
      </c>
      <c r="F69" s="21">
        <f t="shared" si="41"/>
        <v>0</v>
      </c>
      <c r="G69" s="21">
        <f t="shared" si="41"/>
        <v>0</v>
      </c>
      <c r="H69" s="21">
        <f t="shared" si="41"/>
        <v>0</v>
      </c>
      <c r="I69" s="21">
        <f t="shared" si="41"/>
        <v>0</v>
      </c>
      <c r="J69" s="21">
        <f t="shared" si="41"/>
        <v>0</v>
      </c>
      <c r="K69" s="21">
        <f t="shared" si="41"/>
        <v>0</v>
      </c>
      <c r="L69" s="21">
        <f t="shared" si="41"/>
        <v>0</v>
      </c>
      <c r="M69" s="21">
        <f t="shared" si="41"/>
        <v>0</v>
      </c>
      <c r="N69" s="21">
        <f t="shared" si="41"/>
        <v>0</v>
      </c>
      <c r="O69" s="21">
        <f t="shared" si="41"/>
        <v>0</v>
      </c>
      <c r="P69" s="21">
        <f t="shared" si="41"/>
        <v>0</v>
      </c>
      <c r="Q69" s="21">
        <f t="shared" si="41"/>
        <v>0</v>
      </c>
      <c r="R69" s="21">
        <f t="shared" si="41"/>
        <v>0</v>
      </c>
      <c r="S69" s="21">
        <f t="shared" si="41"/>
        <v>0</v>
      </c>
      <c r="T69" s="21">
        <f t="shared" si="41"/>
        <v>0</v>
      </c>
      <c r="U69" s="21">
        <f t="shared" si="41"/>
        <v>0</v>
      </c>
      <c r="V69" s="21">
        <f t="shared" si="41"/>
        <v>0</v>
      </c>
      <c r="W69" s="21">
        <f t="shared" si="41"/>
        <v>0</v>
      </c>
      <c r="X69" s="21">
        <f t="shared" si="41"/>
        <v>0</v>
      </c>
      <c r="Y69" s="21">
        <f t="shared" si="41"/>
        <v>0</v>
      </c>
      <c r="Z69" s="21">
        <f t="shared" si="41"/>
        <v>0</v>
      </c>
      <c r="AA69" s="21">
        <f t="shared" si="41"/>
        <v>0</v>
      </c>
      <c r="AB69" s="21">
        <f t="shared" si="41"/>
        <v>0</v>
      </c>
      <c r="AC69" s="21">
        <f t="shared" si="41"/>
        <v>0</v>
      </c>
      <c r="AD69" s="21">
        <f t="shared" si="41"/>
        <v>0</v>
      </c>
      <c r="AE69" s="21">
        <f t="shared" si="41"/>
        <v>0</v>
      </c>
    </row>
    <row r="70" spans="1:31" x14ac:dyDescent="0.2">
      <c r="A70" s="13" t="s">
        <v>148</v>
      </c>
      <c r="B70" s="4" t="s">
        <v>149</v>
      </c>
      <c r="C70" s="21">
        <f t="shared" ref="C70" si="42">+C71+C72+C73+C74</f>
        <v>0</v>
      </c>
      <c r="D70" s="21">
        <f t="shared" ref="D70:AE70" si="43">+D71+D72+D73+D74</f>
        <v>0</v>
      </c>
      <c r="E70" s="21">
        <f t="shared" si="43"/>
        <v>0</v>
      </c>
      <c r="F70" s="21">
        <f t="shared" si="43"/>
        <v>0</v>
      </c>
      <c r="G70" s="21">
        <f t="shared" si="43"/>
        <v>0</v>
      </c>
      <c r="H70" s="21">
        <f t="shared" si="43"/>
        <v>0</v>
      </c>
      <c r="I70" s="21">
        <f t="shared" si="43"/>
        <v>0</v>
      </c>
      <c r="J70" s="21">
        <f t="shared" si="43"/>
        <v>0</v>
      </c>
      <c r="K70" s="21">
        <f t="shared" si="43"/>
        <v>0</v>
      </c>
      <c r="L70" s="21">
        <f t="shared" si="43"/>
        <v>0</v>
      </c>
      <c r="M70" s="21">
        <f t="shared" si="43"/>
        <v>0</v>
      </c>
      <c r="N70" s="21">
        <f t="shared" si="43"/>
        <v>0</v>
      </c>
      <c r="O70" s="21">
        <f t="shared" si="43"/>
        <v>0</v>
      </c>
      <c r="P70" s="21">
        <f t="shared" si="43"/>
        <v>0</v>
      </c>
      <c r="Q70" s="21">
        <f t="shared" si="43"/>
        <v>0</v>
      </c>
      <c r="R70" s="21">
        <f t="shared" si="43"/>
        <v>0</v>
      </c>
      <c r="S70" s="21">
        <f t="shared" si="43"/>
        <v>0</v>
      </c>
      <c r="T70" s="21">
        <f t="shared" si="43"/>
        <v>0</v>
      </c>
      <c r="U70" s="21">
        <f t="shared" si="43"/>
        <v>0</v>
      </c>
      <c r="V70" s="21">
        <f t="shared" si="43"/>
        <v>0</v>
      </c>
      <c r="W70" s="21">
        <f t="shared" si="43"/>
        <v>0</v>
      </c>
      <c r="X70" s="21">
        <f t="shared" si="43"/>
        <v>0</v>
      </c>
      <c r="Y70" s="21">
        <f t="shared" si="43"/>
        <v>0</v>
      </c>
      <c r="Z70" s="21">
        <f t="shared" si="43"/>
        <v>0</v>
      </c>
      <c r="AA70" s="21">
        <f t="shared" si="43"/>
        <v>0</v>
      </c>
      <c r="AB70" s="21">
        <f t="shared" si="43"/>
        <v>0</v>
      </c>
      <c r="AC70" s="21">
        <f t="shared" si="43"/>
        <v>0</v>
      </c>
      <c r="AD70" s="21">
        <f t="shared" si="43"/>
        <v>0</v>
      </c>
      <c r="AE70" s="21">
        <f t="shared" si="43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4">+D76+D77</f>
        <v>0</v>
      </c>
      <c r="E75" s="21">
        <f t="shared" si="44"/>
        <v>0</v>
      </c>
      <c r="F75" s="21">
        <f t="shared" si="44"/>
        <v>0</v>
      </c>
      <c r="G75" s="21">
        <f t="shared" si="44"/>
        <v>0</v>
      </c>
      <c r="H75" s="21">
        <f t="shared" si="44"/>
        <v>0</v>
      </c>
      <c r="I75" s="21">
        <f t="shared" si="44"/>
        <v>0</v>
      </c>
      <c r="J75" s="21">
        <f t="shared" si="44"/>
        <v>0</v>
      </c>
      <c r="K75" s="21">
        <f t="shared" si="44"/>
        <v>0</v>
      </c>
      <c r="L75" s="21">
        <f t="shared" si="44"/>
        <v>0</v>
      </c>
      <c r="M75" s="21">
        <f t="shared" si="44"/>
        <v>0</v>
      </c>
      <c r="N75" s="21">
        <f t="shared" si="44"/>
        <v>0</v>
      </c>
      <c r="O75" s="21">
        <f t="shared" si="44"/>
        <v>0</v>
      </c>
      <c r="P75" s="21">
        <f t="shared" si="44"/>
        <v>0</v>
      </c>
      <c r="Q75" s="21">
        <f t="shared" si="44"/>
        <v>0</v>
      </c>
      <c r="R75" s="21">
        <f t="shared" si="44"/>
        <v>0</v>
      </c>
      <c r="S75" s="21">
        <f t="shared" si="44"/>
        <v>0</v>
      </c>
      <c r="T75" s="21">
        <f t="shared" si="44"/>
        <v>0</v>
      </c>
      <c r="U75" s="21">
        <f t="shared" si="44"/>
        <v>0</v>
      </c>
      <c r="V75" s="21">
        <f t="shared" si="44"/>
        <v>0</v>
      </c>
      <c r="W75" s="21">
        <f t="shared" si="44"/>
        <v>0</v>
      </c>
      <c r="X75" s="21">
        <f t="shared" si="44"/>
        <v>0</v>
      </c>
      <c r="Y75" s="21">
        <f t="shared" si="44"/>
        <v>0</v>
      </c>
      <c r="Z75" s="21">
        <f t="shared" si="44"/>
        <v>0</v>
      </c>
      <c r="AA75" s="21">
        <f t="shared" si="44"/>
        <v>0</v>
      </c>
      <c r="AB75" s="21">
        <f t="shared" si="44"/>
        <v>0</v>
      </c>
      <c r="AC75" s="21">
        <f t="shared" si="44"/>
        <v>0</v>
      </c>
      <c r="AD75" s="21">
        <f t="shared" si="44"/>
        <v>0</v>
      </c>
      <c r="AE75" s="21">
        <f t="shared" si="44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5">+C81+C91</f>
        <v>0</v>
      </c>
      <c r="D80" s="21">
        <f t="shared" ref="D80:AE80" si="46">+D81+D91</f>
        <v>0</v>
      </c>
      <c r="E80" s="21">
        <f t="shared" si="46"/>
        <v>0</v>
      </c>
      <c r="F80" s="21">
        <f t="shared" si="46"/>
        <v>0</v>
      </c>
      <c r="G80" s="21">
        <f t="shared" si="46"/>
        <v>0</v>
      </c>
      <c r="H80" s="21">
        <f t="shared" si="46"/>
        <v>0</v>
      </c>
      <c r="I80" s="21">
        <f t="shared" si="46"/>
        <v>0</v>
      </c>
      <c r="J80" s="21">
        <f t="shared" si="46"/>
        <v>0</v>
      </c>
      <c r="K80" s="21">
        <f t="shared" si="46"/>
        <v>0</v>
      </c>
      <c r="L80" s="21">
        <f t="shared" si="46"/>
        <v>0</v>
      </c>
      <c r="M80" s="21">
        <f t="shared" si="46"/>
        <v>0</v>
      </c>
      <c r="N80" s="21">
        <f t="shared" si="46"/>
        <v>0</v>
      </c>
      <c r="O80" s="21">
        <f t="shared" si="46"/>
        <v>0</v>
      </c>
      <c r="P80" s="21">
        <f t="shared" si="46"/>
        <v>0</v>
      </c>
      <c r="Q80" s="21">
        <f t="shared" si="46"/>
        <v>0</v>
      </c>
      <c r="R80" s="21">
        <f t="shared" si="46"/>
        <v>0</v>
      </c>
      <c r="S80" s="21">
        <f t="shared" si="46"/>
        <v>0</v>
      </c>
      <c r="T80" s="21">
        <f t="shared" si="46"/>
        <v>0</v>
      </c>
      <c r="U80" s="21">
        <f t="shared" si="46"/>
        <v>0</v>
      </c>
      <c r="V80" s="21">
        <f t="shared" si="46"/>
        <v>0</v>
      </c>
      <c r="W80" s="21">
        <f t="shared" si="46"/>
        <v>0</v>
      </c>
      <c r="X80" s="21">
        <f t="shared" si="46"/>
        <v>0</v>
      </c>
      <c r="Y80" s="21">
        <f t="shared" si="46"/>
        <v>0</v>
      </c>
      <c r="Z80" s="21">
        <f t="shared" si="46"/>
        <v>0</v>
      </c>
      <c r="AA80" s="21">
        <f t="shared" si="46"/>
        <v>0</v>
      </c>
      <c r="AB80" s="21">
        <f t="shared" si="46"/>
        <v>0</v>
      </c>
      <c r="AC80" s="21">
        <f t="shared" si="46"/>
        <v>0</v>
      </c>
      <c r="AD80" s="21">
        <f t="shared" si="46"/>
        <v>5.9045946808624987E-4</v>
      </c>
      <c r="AE80" s="21">
        <f t="shared" si="46"/>
        <v>4.2669929784248835E-3</v>
      </c>
    </row>
    <row r="81" spans="1:31" x14ac:dyDescent="0.2">
      <c r="A81" s="13" t="s">
        <v>166</v>
      </c>
      <c r="B81" s="4" t="s">
        <v>167</v>
      </c>
      <c r="C81" s="21">
        <f t="shared" ref="C81" si="47">+C82+C83+C84</f>
        <v>0</v>
      </c>
      <c r="D81" s="21">
        <f t="shared" ref="D81:AE81" si="48">+D82+D83+D84</f>
        <v>0</v>
      </c>
      <c r="E81" s="21">
        <f t="shared" si="48"/>
        <v>0</v>
      </c>
      <c r="F81" s="21">
        <f t="shared" si="48"/>
        <v>0</v>
      </c>
      <c r="G81" s="21">
        <f t="shared" si="48"/>
        <v>0</v>
      </c>
      <c r="H81" s="21">
        <f t="shared" si="48"/>
        <v>0</v>
      </c>
      <c r="I81" s="21">
        <f t="shared" si="48"/>
        <v>0</v>
      </c>
      <c r="J81" s="21">
        <f t="shared" si="48"/>
        <v>0</v>
      </c>
      <c r="K81" s="21">
        <f t="shared" si="48"/>
        <v>0</v>
      </c>
      <c r="L81" s="21">
        <f t="shared" si="48"/>
        <v>0</v>
      </c>
      <c r="M81" s="21">
        <f t="shared" si="48"/>
        <v>0</v>
      </c>
      <c r="N81" s="21">
        <f t="shared" si="48"/>
        <v>0</v>
      </c>
      <c r="O81" s="21">
        <f t="shared" si="48"/>
        <v>0</v>
      </c>
      <c r="P81" s="21">
        <f t="shared" si="48"/>
        <v>0</v>
      </c>
      <c r="Q81" s="21">
        <f t="shared" si="48"/>
        <v>0</v>
      </c>
      <c r="R81" s="21">
        <f t="shared" si="48"/>
        <v>0</v>
      </c>
      <c r="S81" s="21">
        <f t="shared" si="48"/>
        <v>0</v>
      </c>
      <c r="T81" s="21">
        <f t="shared" si="48"/>
        <v>0</v>
      </c>
      <c r="U81" s="21">
        <f t="shared" si="48"/>
        <v>0</v>
      </c>
      <c r="V81" s="21">
        <f t="shared" si="48"/>
        <v>0</v>
      </c>
      <c r="W81" s="21">
        <f t="shared" si="48"/>
        <v>0</v>
      </c>
      <c r="X81" s="21">
        <f t="shared" si="48"/>
        <v>0</v>
      </c>
      <c r="Y81" s="21">
        <f t="shared" si="48"/>
        <v>0</v>
      </c>
      <c r="Z81" s="21">
        <f t="shared" si="48"/>
        <v>0</v>
      </c>
      <c r="AA81" s="21">
        <f t="shared" si="48"/>
        <v>0</v>
      </c>
      <c r="AB81" s="21">
        <f t="shared" si="48"/>
        <v>0</v>
      </c>
      <c r="AC81" s="21">
        <f t="shared" si="48"/>
        <v>0</v>
      </c>
      <c r="AD81" s="21">
        <f t="shared" si="48"/>
        <v>0</v>
      </c>
      <c r="AE81" s="21">
        <f t="shared" si="48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" si="49">+C85+C86+C87+C88+C89+C90</f>
        <v>0</v>
      </c>
      <c r="D84" s="21">
        <f t="shared" ref="D84:AE84" si="50">+D85+D86+D87+D88+D89+D90</f>
        <v>0</v>
      </c>
      <c r="E84" s="21">
        <f t="shared" si="50"/>
        <v>0</v>
      </c>
      <c r="F84" s="21">
        <f t="shared" si="50"/>
        <v>0</v>
      </c>
      <c r="G84" s="21">
        <f t="shared" si="50"/>
        <v>0</v>
      </c>
      <c r="H84" s="21">
        <f t="shared" si="50"/>
        <v>0</v>
      </c>
      <c r="I84" s="21">
        <f t="shared" si="50"/>
        <v>0</v>
      </c>
      <c r="J84" s="21">
        <f t="shared" si="50"/>
        <v>0</v>
      </c>
      <c r="K84" s="21">
        <f t="shared" si="50"/>
        <v>0</v>
      </c>
      <c r="L84" s="21">
        <f t="shared" si="50"/>
        <v>0</v>
      </c>
      <c r="M84" s="21">
        <f t="shared" si="50"/>
        <v>0</v>
      </c>
      <c r="N84" s="21">
        <f t="shared" si="50"/>
        <v>0</v>
      </c>
      <c r="O84" s="21">
        <f t="shared" si="50"/>
        <v>0</v>
      </c>
      <c r="P84" s="21">
        <f t="shared" si="50"/>
        <v>0</v>
      </c>
      <c r="Q84" s="21">
        <f t="shared" si="50"/>
        <v>0</v>
      </c>
      <c r="R84" s="21">
        <f t="shared" si="50"/>
        <v>0</v>
      </c>
      <c r="S84" s="21">
        <f t="shared" si="50"/>
        <v>0</v>
      </c>
      <c r="T84" s="21">
        <f t="shared" si="50"/>
        <v>0</v>
      </c>
      <c r="U84" s="21">
        <f t="shared" si="50"/>
        <v>0</v>
      </c>
      <c r="V84" s="21">
        <f t="shared" si="50"/>
        <v>0</v>
      </c>
      <c r="W84" s="21">
        <f t="shared" si="50"/>
        <v>0</v>
      </c>
      <c r="X84" s="21">
        <f t="shared" si="50"/>
        <v>0</v>
      </c>
      <c r="Y84" s="21">
        <f t="shared" si="50"/>
        <v>0</v>
      </c>
      <c r="Z84" s="21">
        <f t="shared" si="50"/>
        <v>0</v>
      </c>
      <c r="AA84" s="21">
        <f t="shared" si="50"/>
        <v>0</v>
      </c>
      <c r="AB84" s="21">
        <f t="shared" si="50"/>
        <v>0</v>
      </c>
      <c r="AC84" s="21">
        <f t="shared" si="50"/>
        <v>0</v>
      </c>
      <c r="AD84" s="21">
        <f t="shared" si="50"/>
        <v>0</v>
      </c>
      <c r="AE84" s="21">
        <f t="shared" si="50"/>
        <v>0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1">+C92+C93+C94</f>
        <v>0</v>
      </c>
      <c r="D91" s="21">
        <f t="shared" ref="D91:AE91" si="52">+D92+D93+D94</f>
        <v>0</v>
      </c>
      <c r="E91" s="21">
        <f t="shared" si="52"/>
        <v>0</v>
      </c>
      <c r="F91" s="21">
        <f t="shared" si="52"/>
        <v>0</v>
      </c>
      <c r="G91" s="21">
        <f t="shared" si="52"/>
        <v>0</v>
      </c>
      <c r="H91" s="21">
        <f t="shared" si="52"/>
        <v>0</v>
      </c>
      <c r="I91" s="21">
        <f t="shared" si="52"/>
        <v>0</v>
      </c>
      <c r="J91" s="21">
        <f t="shared" si="52"/>
        <v>0</v>
      </c>
      <c r="K91" s="21">
        <f t="shared" si="52"/>
        <v>0</v>
      </c>
      <c r="L91" s="21">
        <f t="shared" si="52"/>
        <v>0</v>
      </c>
      <c r="M91" s="21">
        <f t="shared" si="52"/>
        <v>0</v>
      </c>
      <c r="N91" s="21">
        <f t="shared" si="52"/>
        <v>0</v>
      </c>
      <c r="O91" s="21">
        <f t="shared" si="52"/>
        <v>0</v>
      </c>
      <c r="P91" s="21">
        <f t="shared" si="52"/>
        <v>0</v>
      </c>
      <c r="Q91" s="21">
        <f t="shared" si="52"/>
        <v>0</v>
      </c>
      <c r="R91" s="21">
        <f t="shared" si="52"/>
        <v>0</v>
      </c>
      <c r="S91" s="21">
        <f t="shared" si="52"/>
        <v>0</v>
      </c>
      <c r="T91" s="21">
        <f t="shared" si="52"/>
        <v>0</v>
      </c>
      <c r="U91" s="21">
        <f t="shared" si="52"/>
        <v>0</v>
      </c>
      <c r="V91" s="21">
        <f t="shared" si="52"/>
        <v>0</v>
      </c>
      <c r="W91" s="21">
        <f t="shared" si="52"/>
        <v>0</v>
      </c>
      <c r="X91" s="21">
        <f t="shared" si="52"/>
        <v>0</v>
      </c>
      <c r="Y91" s="21">
        <f t="shared" si="52"/>
        <v>0</v>
      </c>
      <c r="Z91" s="21">
        <f t="shared" si="52"/>
        <v>0</v>
      </c>
      <c r="AA91" s="21">
        <f t="shared" si="52"/>
        <v>0</v>
      </c>
      <c r="AB91" s="21">
        <f t="shared" si="52"/>
        <v>0</v>
      </c>
      <c r="AC91" s="21">
        <f t="shared" si="52"/>
        <v>0</v>
      </c>
      <c r="AD91" s="21">
        <f t="shared" si="52"/>
        <v>5.9045946808624987E-4</v>
      </c>
      <c r="AE91" s="21">
        <f t="shared" si="52"/>
        <v>4.2669929784248835E-3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3">+C95+C96+C97+C98+C99+C100</f>
        <v>0</v>
      </c>
      <c r="D94" s="21">
        <f t="shared" ref="D94:AE94" si="54">+D95+D96+D97+D98+D99+D100</f>
        <v>0</v>
      </c>
      <c r="E94" s="21">
        <f t="shared" si="54"/>
        <v>0</v>
      </c>
      <c r="F94" s="21">
        <f t="shared" si="54"/>
        <v>0</v>
      </c>
      <c r="G94" s="21">
        <f t="shared" si="54"/>
        <v>0</v>
      </c>
      <c r="H94" s="21">
        <f t="shared" si="54"/>
        <v>0</v>
      </c>
      <c r="I94" s="21">
        <f t="shared" si="54"/>
        <v>0</v>
      </c>
      <c r="J94" s="21">
        <f t="shared" si="54"/>
        <v>0</v>
      </c>
      <c r="K94" s="21">
        <f t="shared" si="54"/>
        <v>0</v>
      </c>
      <c r="L94" s="21">
        <f t="shared" si="54"/>
        <v>0</v>
      </c>
      <c r="M94" s="21">
        <f t="shared" si="54"/>
        <v>0</v>
      </c>
      <c r="N94" s="21">
        <f t="shared" si="54"/>
        <v>0</v>
      </c>
      <c r="O94" s="21">
        <f t="shared" si="54"/>
        <v>0</v>
      </c>
      <c r="P94" s="21">
        <f t="shared" si="54"/>
        <v>0</v>
      </c>
      <c r="Q94" s="21">
        <f t="shared" si="54"/>
        <v>0</v>
      </c>
      <c r="R94" s="21">
        <f t="shared" si="54"/>
        <v>0</v>
      </c>
      <c r="S94" s="21">
        <f t="shared" si="54"/>
        <v>0</v>
      </c>
      <c r="T94" s="21">
        <f t="shared" si="54"/>
        <v>0</v>
      </c>
      <c r="U94" s="21">
        <f t="shared" si="54"/>
        <v>0</v>
      </c>
      <c r="V94" s="21">
        <f t="shared" si="54"/>
        <v>0</v>
      </c>
      <c r="W94" s="21">
        <f t="shared" si="54"/>
        <v>0</v>
      </c>
      <c r="X94" s="21">
        <f t="shared" si="54"/>
        <v>0</v>
      </c>
      <c r="Y94" s="21">
        <f t="shared" si="54"/>
        <v>0</v>
      </c>
      <c r="Z94" s="21">
        <f t="shared" si="54"/>
        <v>0</v>
      </c>
      <c r="AA94" s="21">
        <f t="shared" si="54"/>
        <v>0</v>
      </c>
      <c r="AB94" s="21">
        <f t="shared" si="54"/>
        <v>0</v>
      </c>
      <c r="AC94" s="21">
        <f t="shared" si="54"/>
        <v>0</v>
      </c>
      <c r="AD94" s="21">
        <f t="shared" si="54"/>
        <v>5.9045946808624987E-4</v>
      </c>
      <c r="AE94" s="21">
        <f t="shared" si="54"/>
        <v>4.2669929784248835E-3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5.9045946808624987E-4</v>
      </c>
      <c r="AE99" s="27">
        <v>4.2669929784248835E-3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5">+C103+C107+C110</f>
        <v>0</v>
      </c>
      <c r="D102" s="21">
        <f t="shared" ref="D102:AE102" si="56">+D103+D107+D110</f>
        <v>0</v>
      </c>
      <c r="E102" s="21">
        <f t="shared" si="56"/>
        <v>0</v>
      </c>
      <c r="F102" s="21">
        <f t="shared" si="56"/>
        <v>0</v>
      </c>
      <c r="G102" s="21">
        <f t="shared" si="56"/>
        <v>0</v>
      </c>
      <c r="H102" s="21">
        <f t="shared" si="56"/>
        <v>0</v>
      </c>
      <c r="I102" s="21">
        <f t="shared" si="56"/>
        <v>0</v>
      </c>
      <c r="J102" s="21">
        <f t="shared" si="56"/>
        <v>0</v>
      </c>
      <c r="K102" s="21">
        <f t="shared" si="56"/>
        <v>0</v>
      </c>
      <c r="L102" s="21">
        <f t="shared" si="56"/>
        <v>0</v>
      </c>
      <c r="M102" s="21">
        <f t="shared" si="56"/>
        <v>0</v>
      </c>
      <c r="N102" s="21">
        <f t="shared" si="56"/>
        <v>0</v>
      </c>
      <c r="O102" s="21">
        <f t="shared" si="56"/>
        <v>0</v>
      </c>
      <c r="P102" s="21">
        <f t="shared" si="56"/>
        <v>0</v>
      </c>
      <c r="Q102" s="21">
        <f t="shared" si="56"/>
        <v>0</v>
      </c>
      <c r="R102" s="21">
        <f t="shared" si="56"/>
        <v>0</v>
      </c>
      <c r="S102" s="21">
        <f t="shared" si="56"/>
        <v>0</v>
      </c>
      <c r="T102" s="21">
        <f t="shared" si="56"/>
        <v>0</v>
      </c>
      <c r="U102" s="21">
        <f t="shared" si="56"/>
        <v>0</v>
      </c>
      <c r="V102" s="21">
        <f t="shared" si="56"/>
        <v>0</v>
      </c>
      <c r="W102" s="21">
        <f t="shared" si="56"/>
        <v>0</v>
      </c>
      <c r="X102" s="21">
        <f t="shared" si="56"/>
        <v>0</v>
      </c>
      <c r="Y102" s="21">
        <f t="shared" si="56"/>
        <v>0</v>
      </c>
      <c r="Z102" s="21">
        <f t="shared" si="56"/>
        <v>0</v>
      </c>
      <c r="AA102" s="21">
        <f t="shared" si="56"/>
        <v>0</v>
      </c>
      <c r="AB102" s="21">
        <f t="shared" si="56"/>
        <v>0</v>
      </c>
      <c r="AC102" s="21">
        <f t="shared" si="56"/>
        <v>0</v>
      </c>
      <c r="AD102" s="21">
        <f t="shared" si="56"/>
        <v>0</v>
      </c>
      <c r="AE102" s="21">
        <f t="shared" si="56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7">+C104+C105+C106</f>
        <v>0</v>
      </c>
      <c r="D103" s="21">
        <f t="shared" ref="D103:AE103" si="58">+D104+D105+D106</f>
        <v>0</v>
      </c>
      <c r="E103" s="21">
        <f t="shared" si="58"/>
        <v>0</v>
      </c>
      <c r="F103" s="21">
        <f t="shared" si="58"/>
        <v>0</v>
      </c>
      <c r="G103" s="21">
        <f t="shared" si="58"/>
        <v>0</v>
      </c>
      <c r="H103" s="21">
        <f t="shared" si="58"/>
        <v>0</v>
      </c>
      <c r="I103" s="21">
        <f t="shared" si="58"/>
        <v>0</v>
      </c>
      <c r="J103" s="21">
        <f t="shared" si="58"/>
        <v>0</v>
      </c>
      <c r="K103" s="21">
        <f t="shared" si="58"/>
        <v>0</v>
      </c>
      <c r="L103" s="21">
        <f t="shared" si="58"/>
        <v>0</v>
      </c>
      <c r="M103" s="21">
        <f t="shared" si="58"/>
        <v>0</v>
      </c>
      <c r="N103" s="21">
        <f t="shared" si="58"/>
        <v>0</v>
      </c>
      <c r="O103" s="21">
        <f t="shared" si="58"/>
        <v>0</v>
      </c>
      <c r="P103" s="21">
        <f t="shared" si="58"/>
        <v>0</v>
      </c>
      <c r="Q103" s="21">
        <f t="shared" si="58"/>
        <v>0</v>
      </c>
      <c r="R103" s="21">
        <f t="shared" si="58"/>
        <v>0</v>
      </c>
      <c r="S103" s="21">
        <f t="shared" si="58"/>
        <v>0</v>
      </c>
      <c r="T103" s="21">
        <f t="shared" si="58"/>
        <v>0</v>
      </c>
      <c r="U103" s="21">
        <f t="shared" si="58"/>
        <v>0</v>
      </c>
      <c r="V103" s="21">
        <f t="shared" si="58"/>
        <v>0</v>
      </c>
      <c r="W103" s="21">
        <f t="shared" si="58"/>
        <v>0</v>
      </c>
      <c r="X103" s="21">
        <f t="shared" si="58"/>
        <v>0</v>
      </c>
      <c r="Y103" s="21">
        <f t="shared" si="58"/>
        <v>0</v>
      </c>
      <c r="Z103" s="21">
        <f t="shared" si="58"/>
        <v>0</v>
      </c>
      <c r="AA103" s="21">
        <f t="shared" si="58"/>
        <v>0</v>
      </c>
      <c r="AB103" s="21">
        <f t="shared" si="58"/>
        <v>0</v>
      </c>
      <c r="AC103" s="21">
        <f t="shared" si="58"/>
        <v>0</v>
      </c>
      <c r="AD103" s="21">
        <f t="shared" si="58"/>
        <v>0</v>
      </c>
      <c r="AE103" s="21">
        <f t="shared" si="58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59">+C108+C109</f>
        <v>0</v>
      </c>
      <c r="D107" s="21">
        <f t="shared" ref="D107:AE107" si="60">+D108+D109</f>
        <v>0</v>
      </c>
      <c r="E107" s="21">
        <f t="shared" si="60"/>
        <v>0</v>
      </c>
      <c r="F107" s="21">
        <f t="shared" si="60"/>
        <v>0</v>
      </c>
      <c r="G107" s="21">
        <f t="shared" si="60"/>
        <v>0</v>
      </c>
      <c r="H107" s="21">
        <f t="shared" si="60"/>
        <v>0</v>
      </c>
      <c r="I107" s="21">
        <f t="shared" si="60"/>
        <v>0</v>
      </c>
      <c r="J107" s="21">
        <f t="shared" si="60"/>
        <v>0</v>
      </c>
      <c r="K107" s="21">
        <f t="shared" si="60"/>
        <v>0</v>
      </c>
      <c r="L107" s="21">
        <f t="shared" si="60"/>
        <v>0</v>
      </c>
      <c r="M107" s="21">
        <f t="shared" si="60"/>
        <v>0</v>
      </c>
      <c r="N107" s="21">
        <f t="shared" si="60"/>
        <v>0</v>
      </c>
      <c r="O107" s="21">
        <f t="shared" si="60"/>
        <v>0</v>
      </c>
      <c r="P107" s="21">
        <f t="shared" si="60"/>
        <v>0</v>
      </c>
      <c r="Q107" s="21">
        <f t="shared" si="60"/>
        <v>0</v>
      </c>
      <c r="R107" s="21">
        <f t="shared" si="60"/>
        <v>0</v>
      </c>
      <c r="S107" s="21">
        <f t="shared" si="60"/>
        <v>0</v>
      </c>
      <c r="T107" s="21">
        <f t="shared" si="60"/>
        <v>0</v>
      </c>
      <c r="U107" s="21">
        <f t="shared" si="60"/>
        <v>0</v>
      </c>
      <c r="V107" s="21">
        <f t="shared" si="60"/>
        <v>0</v>
      </c>
      <c r="W107" s="21">
        <f t="shared" si="60"/>
        <v>0</v>
      </c>
      <c r="X107" s="21">
        <f t="shared" si="60"/>
        <v>0</v>
      </c>
      <c r="Y107" s="21">
        <f t="shared" si="60"/>
        <v>0</v>
      </c>
      <c r="Z107" s="21">
        <f t="shared" si="60"/>
        <v>0</v>
      </c>
      <c r="AA107" s="21">
        <f t="shared" si="60"/>
        <v>0</v>
      </c>
      <c r="AB107" s="21">
        <f t="shared" si="60"/>
        <v>0</v>
      </c>
      <c r="AC107" s="21">
        <f t="shared" si="60"/>
        <v>0</v>
      </c>
      <c r="AD107" s="21">
        <f t="shared" si="60"/>
        <v>0</v>
      </c>
      <c r="AE107" s="21">
        <f t="shared" si="60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1">+C112+C122+C141+C149+C154+C160+C173+C187</f>
        <v>0</v>
      </c>
      <c r="D111" s="21">
        <f t="shared" ref="D111:AE111" si="62">+D112+D122+D141+D149+D154+D160+D173+D187</f>
        <v>0</v>
      </c>
      <c r="E111" s="21">
        <f t="shared" si="62"/>
        <v>0</v>
      </c>
      <c r="F111" s="21">
        <f t="shared" si="62"/>
        <v>0</v>
      </c>
      <c r="G111" s="21">
        <f t="shared" si="62"/>
        <v>0</v>
      </c>
      <c r="H111" s="21">
        <f t="shared" si="62"/>
        <v>0</v>
      </c>
      <c r="I111" s="21">
        <f t="shared" si="62"/>
        <v>0</v>
      </c>
      <c r="J111" s="21">
        <f t="shared" si="62"/>
        <v>0</v>
      </c>
      <c r="K111" s="21">
        <f t="shared" si="62"/>
        <v>0</v>
      </c>
      <c r="L111" s="21">
        <f t="shared" si="62"/>
        <v>0</v>
      </c>
      <c r="M111" s="21">
        <f t="shared" si="62"/>
        <v>0</v>
      </c>
      <c r="N111" s="21">
        <f t="shared" si="62"/>
        <v>0</v>
      </c>
      <c r="O111" s="21">
        <f t="shared" si="62"/>
        <v>0</v>
      </c>
      <c r="P111" s="21">
        <f t="shared" si="62"/>
        <v>0</v>
      </c>
      <c r="Q111" s="21">
        <f t="shared" si="62"/>
        <v>0</v>
      </c>
      <c r="R111" s="21">
        <f t="shared" si="62"/>
        <v>0</v>
      </c>
      <c r="S111" s="21">
        <f t="shared" si="62"/>
        <v>0</v>
      </c>
      <c r="T111" s="21">
        <f t="shared" si="62"/>
        <v>0</v>
      </c>
      <c r="U111" s="21">
        <f t="shared" si="62"/>
        <v>0</v>
      </c>
      <c r="V111" s="21">
        <f t="shared" si="62"/>
        <v>0</v>
      </c>
      <c r="W111" s="21">
        <f t="shared" si="62"/>
        <v>0</v>
      </c>
      <c r="X111" s="21">
        <f t="shared" si="62"/>
        <v>0</v>
      </c>
      <c r="Y111" s="21">
        <f t="shared" si="62"/>
        <v>0</v>
      </c>
      <c r="Z111" s="21">
        <f t="shared" si="62"/>
        <v>0</v>
      </c>
      <c r="AA111" s="21">
        <f t="shared" si="62"/>
        <v>0</v>
      </c>
      <c r="AB111" s="21">
        <f t="shared" si="62"/>
        <v>0</v>
      </c>
      <c r="AC111" s="21">
        <f t="shared" si="62"/>
        <v>0</v>
      </c>
      <c r="AD111" s="21">
        <f t="shared" si="62"/>
        <v>0</v>
      </c>
      <c r="AE111" s="21">
        <f t="shared" si="62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3">+C113+C114+C115+C116+C121</f>
        <v>0</v>
      </c>
      <c r="D112" s="21">
        <f t="shared" ref="D112:AE112" si="64">+D113+D114+D115+D116+D121</f>
        <v>0</v>
      </c>
      <c r="E112" s="21">
        <f t="shared" si="64"/>
        <v>0</v>
      </c>
      <c r="F112" s="21">
        <f t="shared" si="64"/>
        <v>0</v>
      </c>
      <c r="G112" s="21">
        <f t="shared" si="64"/>
        <v>0</v>
      </c>
      <c r="H112" s="21">
        <f t="shared" si="64"/>
        <v>0</v>
      </c>
      <c r="I112" s="21">
        <f t="shared" si="64"/>
        <v>0</v>
      </c>
      <c r="J112" s="21">
        <f t="shared" si="64"/>
        <v>0</v>
      </c>
      <c r="K112" s="21">
        <f t="shared" si="64"/>
        <v>0</v>
      </c>
      <c r="L112" s="21">
        <f t="shared" si="64"/>
        <v>0</v>
      </c>
      <c r="M112" s="21">
        <f t="shared" si="64"/>
        <v>0</v>
      </c>
      <c r="N112" s="21">
        <f t="shared" si="64"/>
        <v>0</v>
      </c>
      <c r="O112" s="21">
        <f t="shared" si="64"/>
        <v>0</v>
      </c>
      <c r="P112" s="21">
        <f t="shared" si="64"/>
        <v>0</v>
      </c>
      <c r="Q112" s="21">
        <f t="shared" si="64"/>
        <v>0</v>
      </c>
      <c r="R112" s="21">
        <f t="shared" si="64"/>
        <v>0</v>
      </c>
      <c r="S112" s="21">
        <f t="shared" si="64"/>
        <v>0</v>
      </c>
      <c r="T112" s="21">
        <f t="shared" si="64"/>
        <v>0</v>
      </c>
      <c r="U112" s="21">
        <f t="shared" si="64"/>
        <v>0</v>
      </c>
      <c r="V112" s="21">
        <f t="shared" si="64"/>
        <v>0</v>
      </c>
      <c r="W112" s="21">
        <f t="shared" si="64"/>
        <v>0</v>
      </c>
      <c r="X112" s="21">
        <f t="shared" si="64"/>
        <v>0</v>
      </c>
      <c r="Y112" s="21">
        <f t="shared" si="64"/>
        <v>0</v>
      </c>
      <c r="Z112" s="21">
        <f t="shared" si="64"/>
        <v>0</v>
      </c>
      <c r="AA112" s="21">
        <f t="shared" si="64"/>
        <v>0</v>
      </c>
      <c r="AB112" s="21">
        <f t="shared" si="64"/>
        <v>0</v>
      </c>
      <c r="AC112" s="21">
        <f t="shared" si="64"/>
        <v>0</v>
      </c>
      <c r="AD112" s="21">
        <f t="shared" si="64"/>
        <v>0</v>
      </c>
      <c r="AE112" s="21">
        <f t="shared" si="6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5">+D127+D130</f>
        <v>0</v>
      </c>
      <c r="E122" s="21">
        <f t="shared" si="65"/>
        <v>0</v>
      </c>
      <c r="F122" s="21">
        <f t="shared" si="65"/>
        <v>0</v>
      </c>
      <c r="G122" s="21">
        <f t="shared" si="65"/>
        <v>0</v>
      </c>
      <c r="H122" s="21">
        <f t="shared" si="65"/>
        <v>0</v>
      </c>
      <c r="I122" s="21">
        <f t="shared" si="65"/>
        <v>0</v>
      </c>
      <c r="J122" s="21">
        <f t="shared" si="65"/>
        <v>0</v>
      </c>
      <c r="K122" s="21">
        <f t="shared" si="65"/>
        <v>0</v>
      </c>
      <c r="L122" s="21">
        <f t="shared" si="65"/>
        <v>0</v>
      </c>
      <c r="M122" s="21">
        <f t="shared" si="65"/>
        <v>0</v>
      </c>
      <c r="N122" s="21">
        <f t="shared" si="65"/>
        <v>0</v>
      </c>
      <c r="O122" s="21">
        <f t="shared" si="65"/>
        <v>0</v>
      </c>
      <c r="P122" s="21">
        <f t="shared" si="65"/>
        <v>0</v>
      </c>
      <c r="Q122" s="21">
        <f t="shared" si="65"/>
        <v>0</v>
      </c>
      <c r="R122" s="21">
        <f t="shared" si="65"/>
        <v>0</v>
      </c>
      <c r="S122" s="21">
        <f t="shared" si="65"/>
        <v>0</v>
      </c>
      <c r="T122" s="21">
        <f t="shared" si="65"/>
        <v>0</v>
      </c>
      <c r="U122" s="21">
        <f t="shared" si="65"/>
        <v>0</v>
      </c>
      <c r="V122" s="21">
        <f t="shared" si="65"/>
        <v>0</v>
      </c>
      <c r="W122" s="21">
        <f t="shared" si="65"/>
        <v>0</v>
      </c>
      <c r="X122" s="21">
        <f t="shared" si="65"/>
        <v>0</v>
      </c>
      <c r="Y122" s="21">
        <f t="shared" si="65"/>
        <v>0</v>
      </c>
      <c r="Z122" s="21">
        <f t="shared" si="65"/>
        <v>0</v>
      </c>
      <c r="AA122" s="21">
        <f t="shared" si="65"/>
        <v>0</v>
      </c>
      <c r="AB122" s="21">
        <f t="shared" si="65"/>
        <v>0</v>
      </c>
      <c r="AC122" s="21">
        <f t="shared" si="65"/>
        <v>0</v>
      </c>
      <c r="AD122" s="21">
        <f t="shared" si="65"/>
        <v>0</v>
      </c>
      <c r="AE122" s="21">
        <f t="shared" si="6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6">+C131+C132+C133+C134+C135+C136</f>
        <v>0</v>
      </c>
      <c r="D130" s="21">
        <f t="shared" ref="D130:AE130" si="67">+D131+D132+D133+D134+D135+D136</f>
        <v>0</v>
      </c>
      <c r="E130" s="21">
        <f t="shared" si="67"/>
        <v>0</v>
      </c>
      <c r="F130" s="21">
        <f t="shared" si="67"/>
        <v>0</v>
      </c>
      <c r="G130" s="21">
        <f t="shared" si="67"/>
        <v>0</v>
      </c>
      <c r="H130" s="21">
        <f t="shared" si="67"/>
        <v>0</v>
      </c>
      <c r="I130" s="21">
        <f t="shared" si="67"/>
        <v>0</v>
      </c>
      <c r="J130" s="21">
        <f t="shared" si="67"/>
        <v>0</v>
      </c>
      <c r="K130" s="21">
        <f t="shared" si="67"/>
        <v>0</v>
      </c>
      <c r="L130" s="21">
        <f t="shared" si="67"/>
        <v>0</v>
      </c>
      <c r="M130" s="21">
        <f t="shared" si="67"/>
        <v>0</v>
      </c>
      <c r="N130" s="21">
        <f t="shared" si="67"/>
        <v>0</v>
      </c>
      <c r="O130" s="21">
        <f t="shared" si="67"/>
        <v>0</v>
      </c>
      <c r="P130" s="21">
        <f t="shared" si="67"/>
        <v>0</v>
      </c>
      <c r="Q130" s="21">
        <f t="shared" si="67"/>
        <v>0</v>
      </c>
      <c r="R130" s="21">
        <f t="shared" si="67"/>
        <v>0</v>
      </c>
      <c r="S130" s="21">
        <f t="shared" si="67"/>
        <v>0</v>
      </c>
      <c r="T130" s="21">
        <f t="shared" si="67"/>
        <v>0</v>
      </c>
      <c r="U130" s="21">
        <f t="shared" si="67"/>
        <v>0</v>
      </c>
      <c r="V130" s="21">
        <f t="shared" si="67"/>
        <v>0</v>
      </c>
      <c r="W130" s="21">
        <f t="shared" si="67"/>
        <v>0</v>
      </c>
      <c r="X130" s="21">
        <f t="shared" si="67"/>
        <v>0</v>
      </c>
      <c r="Y130" s="21">
        <f t="shared" si="67"/>
        <v>0</v>
      </c>
      <c r="Z130" s="21">
        <f t="shared" si="67"/>
        <v>0</v>
      </c>
      <c r="AA130" s="21">
        <f t="shared" si="67"/>
        <v>0</v>
      </c>
      <c r="AB130" s="21">
        <f t="shared" si="67"/>
        <v>0</v>
      </c>
      <c r="AC130" s="21">
        <f t="shared" si="67"/>
        <v>0</v>
      </c>
      <c r="AD130" s="21">
        <f t="shared" si="67"/>
        <v>0</v>
      </c>
      <c r="AE130" s="21">
        <f t="shared" si="67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68">+D142+D143</f>
        <v>0</v>
      </c>
      <c r="E141" s="21">
        <f t="shared" si="68"/>
        <v>0</v>
      </c>
      <c r="F141" s="21">
        <f t="shared" si="68"/>
        <v>0</v>
      </c>
      <c r="G141" s="21">
        <f t="shared" si="68"/>
        <v>0</v>
      </c>
      <c r="H141" s="21">
        <f t="shared" si="68"/>
        <v>0</v>
      </c>
      <c r="I141" s="21">
        <f t="shared" si="68"/>
        <v>0</v>
      </c>
      <c r="J141" s="21">
        <f t="shared" si="68"/>
        <v>0</v>
      </c>
      <c r="K141" s="21">
        <f t="shared" si="68"/>
        <v>0</v>
      </c>
      <c r="L141" s="21">
        <f t="shared" si="68"/>
        <v>0</v>
      </c>
      <c r="M141" s="21">
        <f t="shared" si="68"/>
        <v>0</v>
      </c>
      <c r="N141" s="21">
        <f t="shared" si="68"/>
        <v>0</v>
      </c>
      <c r="O141" s="21">
        <f t="shared" si="68"/>
        <v>0</v>
      </c>
      <c r="P141" s="21">
        <f t="shared" si="68"/>
        <v>0</v>
      </c>
      <c r="Q141" s="21">
        <f t="shared" si="68"/>
        <v>0</v>
      </c>
      <c r="R141" s="21">
        <f t="shared" si="68"/>
        <v>0</v>
      </c>
      <c r="S141" s="21">
        <f t="shared" si="68"/>
        <v>0</v>
      </c>
      <c r="T141" s="21">
        <f t="shared" si="68"/>
        <v>0</v>
      </c>
      <c r="U141" s="21">
        <f t="shared" si="68"/>
        <v>0</v>
      </c>
      <c r="V141" s="21">
        <f t="shared" si="68"/>
        <v>0</v>
      </c>
      <c r="W141" s="21">
        <f t="shared" si="68"/>
        <v>0</v>
      </c>
      <c r="X141" s="21">
        <f t="shared" si="68"/>
        <v>0</v>
      </c>
      <c r="Y141" s="21">
        <f t="shared" si="68"/>
        <v>0</v>
      </c>
      <c r="Z141" s="21">
        <f t="shared" si="68"/>
        <v>0</v>
      </c>
      <c r="AA141" s="21">
        <f t="shared" si="68"/>
        <v>0</v>
      </c>
      <c r="AB141" s="21">
        <f t="shared" si="68"/>
        <v>0</v>
      </c>
      <c r="AC141" s="21">
        <f t="shared" si="68"/>
        <v>0</v>
      </c>
      <c r="AD141" s="21">
        <f t="shared" si="68"/>
        <v>0</v>
      </c>
      <c r="AE141" s="21">
        <f t="shared" si="68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69">+C150+C151</f>
        <v>0</v>
      </c>
      <c r="D149" s="21">
        <f t="shared" ref="D149:AE149" si="70">+D150+D151</f>
        <v>0</v>
      </c>
      <c r="E149" s="21">
        <f t="shared" si="70"/>
        <v>0</v>
      </c>
      <c r="F149" s="21">
        <f t="shared" si="70"/>
        <v>0</v>
      </c>
      <c r="G149" s="21">
        <f t="shared" si="70"/>
        <v>0</v>
      </c>
      <c r="H149" s="21">
        <f t="shared" si="70"/>
        <v>0</v>
      </c>
      <c r="I149" s="21">
        <f t="shared" si="70"/>
        <v>0</v>
      </c>
      <c r="J149" s="21">
        <f t="shared" si="70"/>
        <v>0</v>
      </c>
      <c r="K149" s="21">
        <f t="shared" si="70"/>
        <v>0</v>
      </c>
      <c r="L149" s="21">
        <f t="shared" si="70"/>
        <v>0</v>
      </c>
      <c r="M149" s="21">
        <f t="shared" si="70"/>
        <v>0</v>
      </c>
      <c r="N149" s="21">
        <f t="shared" si="70"/>
        <v>0</v>
      </c>
      <c r="O149" s="21">
        <f t="shared" si="70"/>
        <v>0</v>
      </c>
      <c r="P149" s="21">
        <f t="shared" si="70"/>
        <v>0</v>
      </c>
      <c r="Q149" s="21">
        <f t="shared" si="70"/>
        <v>0</v>
      </c>
      <c r="R149" s="21">
        <f t="shared" si="70"/>
        <v>0</v>
      </c>
      <c r="S149" s="21">
        <f t="shared" si="70"/>
        <v>0</v>
      </c>
      <c r="T149" s="21">
        <f t="shared" si="70"/>
        <v>0</v>
      </c>
      <c r="U149" s="21">
        <f t="shared" si="70"/>
        <v>0</v>
      </c>
      <c r="V149" s="21">
        <f t="shared" si="70"/>
        <v>0</v>
      </c>
      <c r="W149" s="21">
        <f t="shared" si="70"/>
        <v>0</v>
      </c>
      <c r="X149" s="21">
        <f t="shared" si="70"/>
        <v>0</v>
      </c>
      <c r="Y149" s="21">
        <f t="shared" si="70"/>
        <v>0</v>
      </c>
      <c r="Z149" s="21">
        <f t="shared" si="70"/>
        <v>0</v>
      </c>
      <c r="AA149" s="21">
        <f t="shared" si="70"/>
        <v>0</v>
      </c>
      <c r="AB149" s="21">
        <f t="shared" si="70"/>
        <v>0</v>
      </c>
      <c r="AC149" s="21">
        <f t="shared" si="70"/>
        <v>0</v>
      </c>
      <c r="AD149" s="21">
        <f t="shared" si="70"/>
        <v>0</v>
      </c>
      <c r="AE149" s="21">
        <f t="shared" si="70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1">+C192+C216+C252+C257+C286+C287+C291+C294+C295+C296</f>
        <v>0.79751898533139831</v>
      </c>
      <c r="D191" s="28">
        <f t="shared" ref="D191:AE191" si="72">+D192+D216+D252+D257+D286+D287+D291+D294+D295+D296</f>
        <v>0.80631093407109555</v>
      </c>
      <c r="E191" s="28">
        <f t="shared" si="72"/>
        <v>0.82068277362347042</v>
      </c>
      <c r="F191" s="28">
        <f t="shared" si="72"/>
        <v>0.83585731835223798</v>
      </c>
      <c r="G191" s="28">
        <f t="shared" si="72"/>
        <v>0.85243026674224387</v>
      </c>
      <c r="H191" s="28">
        <f t="shared" si="72"/>
        <v>0.85533798150098306</v>
      </c>
      <c r="I191" s="28">
        <f t="shared" si="72"/>
        <v>0.85650777733323424</v>
      </c>
      <c r="J191" s="28">
        <f t="shared" si="72"/>
        <v>0.89369090017026764</v>
      </c>
      <c r="K191" s="28">
        <f t="shared" si="72"/>
        <v>0.89374410466868603</v>
      </c>
      <c r="L191" s="28">
        <f t="shared" si="72"/>
        <v>0.8930484701418463</v>
      </c>
      <c r="M191" s="28">
        <f t="shared" si="72"/>
        <v>0.8888740469461679</v>
      </c>
      <c r="N191" s="28">
        <f t="shared" si="72"/>
        <v>0.88315024459882419</v>
      </c>
      <c r="O191" s="28">
        <f t="shared" si="72"/>
        <v>0.88468617474462408</v>
      </c>
      <c r="P191" s="28">
        <f t="shared" si="72"/>
        <v>0.88333560757357588</v>
      </c>
      <c r="Q191" s="28">
        <f t="shared" si="72"/>
        <v>0.8888903595147537</v>
      </c>
      <c r="R191" s="28">
        <f t="shared" si="72"/>
        <v>0.8914737978232512</v>
      </c>
      <c r="S191" s="28">
        <f t="shared" si="72"/>
        <v>0.89331803327571591</v>
      </c>
      <c r="T191" s="28">
        <f t="shared" si="72"/>
        <v>0.89388799092643334</v>
      </c>
      <c r="U191" s="28">
        <f t="shared" si="72"/>
        <v>0.86932672258089005</v>
      </c>
      <c r="V191" s="28">
        <f t="shared" si="72"/>
        <v>0.8395802722941883</v>
      </c>
      <c r="W191" s="28">
        <f t="shared" si="72"/>
        <v>0.81695640930289626</v>
      </c>
      <c r="X191" s="28">
        <f t="shared" si="72"/>
        <v>0.76691468190861933</v>
      </c>
      <c r="Y191" s="28">
        <f t="shared" si="72"/>
        <v>0.75470211650448338</v>
      </c>
      <c r="Z191" s="28">
        <f t="shared" si="72"/>
        <v>0.73846228674996528</v>
      </c>
      <c r="AA191" s="28">
        <f t="shared" si="72"/>
        <v>0.73874613439395809</v>
      </c>
      <c r="AB191" s="28">
        <f t="shared" si="72"/>
        <v>0.73933793416786697</v>
      </c>
      <c r="AC191" s="28">
        <f t="shared" si="72"/>
        <v>0.71919966771926946</v>
      </c>
      <c r="AD191" s="28">
        <f t="shared" si="72"/>
        <v>0.69794846527284482</v>
      </c>
      <c r="AE191" s="28">
        <f t="shared" si="72"/>
        <v>0.67766539441639062</v>
      </c>
    </row>
    <row r="192" spans="1:31" x14ac:dyDescent="0.2">
      <c r="A192" s="80" t="s">
        <v>392</v>
      </c>
      <c r="B192" s="4" t="s">
        <v>393</v>
      </c>
      <c r="C192" s="21">
        <f t="shared" ref="C192" si="73">+C193++C201+C202+C206</f>
        <v>0.6659599476184983</v>
      </c>
      <c r="D192" s="21">
        <f t="shared" ref="D192:AE192" si="74">+D193++D201+D202+D206</f>
        <v>0.67320752670911177</v>
      </c>
      <c r="E192" s="21">
        <f t="shared" si="74"/>
        <v>0.68590881644856272</v>
      </c>
      <c r="F192" s="21">
        <f t="shared" si="74"/>
        <v>0.7023145531107301</v>
      </c>
      <c r="G192" s="21">
        <f t="shared" si="74"/>
        <v>0.71879446917228784</v>
      </c>
      <c r="H192" s="21">
        <f t="shared" si="74"/>
        <v>0.72436544246721946</v>
      </c>
      <c r="I192" s="21">
        <f t="shared" si="74"/>
        <v>0.72588907285275306</v>
      </c>
      <c r="J192" s="21">
        <f t="shared" si="74"/>
        <v>0.76111131877023341</v>
      </c>
      <c r="K192" s="21">
        <f t="shared" si="74"/>
        <v>0.76439285098907872</v>
      </c>
      <c r="L192" s="21">
        <f t="shared" si="74"/>
        <v>0.76689304095793986</v>
      </c>
      <c r="M192" s="21">
        <f t="shared" si="74"/>
        <v>0.76941805460533941</v>
      </c>
      <c r="N192" s="21">
        <f t="shared" si="74"/>
        <v>0.77498229400109042</v>
      </c>
      <c r="O192" s="21">
        <f t="shared" si="74"/>
        <v>0.77778826061999173</v>
      </c>
      <c r="P192" s="21">
        <f t="shared" si="74"/>
        <v>0.78013749549289668</v>
      </c>
      <c r="Q192" s="21">
        <f t="shared" si="74"/>
        <v>0.78460431983797285</v>
      </c>
      <c r="R192" s="21">
        <f t="shared" si="74"/>
        <v>0.78868807481957171</v>
      </c>
      <c r="S192" s="21">
        <f t="shared" si="74"/>
        <v>0.79355740666080288</v>
      </c>
      <c r="T192" s="21">
        <f t="shared" si="74"/>
        <v>0.79768354496129801</v>
      </c>
      <c r="U192" s="21">
        <f t="shared" si="74"/>
        <v>0.77809610139028607</v>
      </c>
      <c r="V192" s="21">
        <f t="shared" si="74"/>
        <v>0.75417221343948049</v>
      </c>
      <c r="W192" s="21">
        <f t="shared" si="74"/>
        <v>0.7356126350412765</v>
      </c>
      <c r="X192" s="21">
        <f t="shared" si="74"/>
        <v>0.68710322014863878</v>
      </c>
      <c r="Y192" s="21">
        <f t="shared" si="74"/>
        <v>0.67307244562438928</v>
      </c>
      <c r="Z192" s="21">
        <f t="shared" si="74"/>
        <v>0.6587743042867501</v>
      </c>
      <c r="AA192" s="21">
        <f t="shared" si="74"/>
        <v>0.66114525420223358</v>
      </c>
      <c r="AB192" s="21">
        <f t="shared" si="74"/>
        <v>0.66222034745630909</v>
      </c>
      <c r="AC192" s="21">
        <f t="shared" si="74"/>
        <v>0.64338378331542845</v>
      </c>
      <c r="AD192" s="21">
        <f t="shared" si="74"/>
        <v>0.6240834653350319</v>
      </c>
      <c r="AE192" s="21">
        <f t="shared" si="74"/>
        <v>0.60488368904404055</v>
      </c>
    </row>
    <row r="193" spans="1:31" x14ac:dyDescent="0.2">
      <c r="A193" s="80" t="s">
        <v>394</v>
      </c>
      <c r="B193" s="4" t="s">
        <v>395</v>
      </c>
      <c r="C193" s="21">
        <f t="shared" ref="C193" si="75">+C194+C195</f>
        <v>0.31720297677322784</v>
      </c>
      <c r="D193" s="21">
        <f t="shared" ref="D193:AE193" si="76">+D194+D195</f>
        <v>0.32373479702729946</v>
      </c>
      <c r="E193" s="21">
        <f t="shared" si="76"/>
        <v>0.33534925779002567</v>
      </c>
      <c r="F193" s="21">
        <f t="shared" si="76"/>
        <v>0.34774747692387042</v>
      </c>
      <c r="G193" s="21">
        <f t="shared" si="76"/>
        <v>0.35893257737421008</v>
      </c>
      <c r="H193" s="21">
        <f t="shared" si="76"/>
        <v>0.36574864842692462</v>
      </c>
      <c r="I193" s="21">
        <f t="shared" si="76"/>
        <v>0.36950379575491893</v>
      </c>
      <c r="J193" s="21">
        <f t="shared" si="76"/>
        <v>0.38922081877023346</v>
      </c>
      <c r="K193" s="21">
        <f t="shared" si="76"/>
        <v>0.3951821581095043</v>
      </c>
      <c r="L193" s="21">
        <f t="shared" si="76"/>
        <v>0.40029633825216376</v>
      </c>
      <c r="M193" s="21">
        <f t="shared" si="76"/>
        <v>0.40568905666752136</v>
      </c>
      <c r="N193" s="21">
        <f t="shared" si="76"/>
        <v>0.41349451697035322</v>
      </c>
      <c r="O193" s="21">
        <f t="shared" si="76"/>
        <v>0.41897341081322592</v>
      </c>
      <c r="P193" s="21">
        <f t="shared" si="76"/>
        <v>0.42430828917604962</v>
      </c>
      <c r="Q193" s="21">
        <f t="shared" si="76"/>
        <v>0.43154964762239717</v>
      </c>
      <c r="R193" s="21">
        <f t="shared" si="76"/>
        <v>0.43833763111713836</v>
      </c>
      <c r="S193" s="21">
        <f t="shared" si="76"/>
        <v>0.44589769327113865</v>
      </c>
      <c r="T193" s="21">
        <f t="shared" si="76"/>
        <v>0.45292054496129813</v>
      </c>
      <c r="U193" s="21">
        <f t="shared" si="76"/>
        <v>0.4339938542016476</v>
      </c>
      <c r="V193" s="21">
        <f t="shared" si="76"/>
        <v>0.41073281006878248</v>
      </c>
      <c r="W193" s="21">
        <f t="shared" si="76"/>
        <v>0.39277360921077209</v>
      </c>
      <c r="X193" s="21">
        <f t="shared" si="76"/>
        <v>0.37331810669354404</v>
      </c>
      <c r="Y193" s="21">
        <f t="shared" si="76"/>
        <v>0.38820020430668789</v>
      </c>
      <c r="Z193" s="21">
        <f t="shared" si="76"/>
        <v>0.40324998307973453</v>
      </c>
      <c r="AA193" s="21">
        <f t="shared" si="76"/>
        <v>0.39039348580770339</v>
      </c>
      <c r="AB193" s="21">
        <f t="shared" si="76"/>
        <v>0.37602214408761903</v>
      </c>
      <c r="AC193" s="21">
        <f t="shared" si="76"/>
        <v>0.37486369008919096</v>
      </c>
      <c r="AD193" s="21">
        <f t="shared" si="76"/>
        <v>0.37329281302862738</v>
      </c>
      <c r="AE193" s="21">
        <f t="shared" si="76"/>
        <v>0.3717219359680638</v>
      </c>
    </row>
    <row r="194" spans="1:31" x14ac:dyDescent="0.2">
      <c r="A194" s="80" t="s">
        <v>396</v>
      </c>
      <c r="B194" s="4" t="s">
        <v>397</v>
      </c>
      <c r="C194" s="27">
        <v>5.0120721268956447E-2</v>
      </c>
      <c r="D194" s="27">
        <v>5.0642479854339811E-2</v>
      </c>
      <c r="E194" s="27">
        <v>5.270096266232141E-2</v>
      </c>
      <c r="F194" s="27">
        <v>5.4940985582470236E-2</v>
      </c>
      <c r="G194" s="27">
        <v>5.7174340181584148E-2</v>
      </c>
      <c r="H194" s="27">
        <v>5.8836630116735823E-2</v>
      </c>
      <c r="I194" s="27">
        <v>6.0041408839763707E-2</v>
      </c>
      <c r="J194" s="27">
        <v>6.452033087267095E-2</v>
      </c>
      <c r="K194" s="27">
        <v>6.8275322384211357E-2</v>
      </c>
      <c r="L194" s="27">
        <v>7.1192332552524482E-2</v>
      </c>
      <c r="M194" s="27">
        <v>7.4396943617689101E-2</v>
      </c>
      <c r="N194" s="27">
        <v>8.0023244991472467E-2</v>
      </c>
      <c r="O194" s="27">
        <v>8.3331815154516722E-2</v>
      </c>
      <c r="P194" s="27">
        <v>8.6505092949402285E-2</v>
      </c>
      <c r="Q194" s="27">
        <v>9.159346283925425E-2</v>
      </c>
      <c r="R194" s="27">
        <v>9.6236959726559698E-2</v>
      </c>
      <c r="S194" s="27">
        <v>0.10166092819805468</v>
      </c>
      <c r="T194" s="27">
        <v>0.10655597114404768</v>
      </c>
      <c r="U194" s="27">
        <v>0.10392051928745509</v>
      </c>
      <c r="V194" s="27">
        <v>9.7057613643920654E-2</v>
      </c>
      <c r="W194" s="27">
        <v>9.5604096296552754E-2</v>
      </c>
      <c r="X194" s="27">
        <v>9.2762457981422242E-2</v>
      </c>
      <c r="Y194" s="27">
        <v>9.6475688826541769E-2</v>
      </c>
      <c r="Z194" s="27">
        <v>0.10037346555463798</v>
      </c>
      <c r="AA194" s="27">
        <v>9.5991787937978301E-2</v>
      </c>
      <c r="AB194" s="27">
        <v>9.0022848162894922E-2</v>
      </c>
      <c r="AC194" s="27">
        <v>9.0216611611852737E-2</v>
      </c>
      <c r="AD194" s="27">
        <v>9.0840495772941135E-2</v>
      </c>
      <c r="AE194" s="27">
        <v>9.1464379934029533E-2</v>
      </c>
    </row>
    <row r="195" spans="1:31" x14ac:dyDescent="0.2">
      <c r="A195" s="80" t="s">
        <v>398</v>
      </c>
      <c r="B195" s="4" t="s">
        <v>399</v>
      </c>
      <c r="C195" s="21">
        <f t="shared" ref="C195" si="77">+C196+C197+C198+C199+C200</f>
        <v>0.26708225550427139</v>
      </c>
      <c r="D195" s="21">
        <f t="shared" ref="D195:AE195" si="78">+D196+D197+D198+D199+D200</f>
        <v>0.27309231717295962</v>
      </c>
      <c r="E195" s="21">
        <f t="shared" si="78"/>
        <v>0.28264829512770423</v>
      </c>
      <c r="F195" s="21">
        <f t="shared" si="78"/>
        <v>0.29280649134140019</v>
      </c>
      <c r="G195" s="21">
        <f t="shared" si="78"/>
        <v>0.30175823719262596</v>
      </c>
      <c r="H195" s="21">
        <f t="shared" si="78"/>
        <v>0.30691201831018877</v>
      </c>
      <c r="I195" s="21">
        <f t="shared" si="78"/>
        <v>0.30946238691515521</v>
      </c>
      <c r="J195" s="21">
        <f t="shared" si="78"/>
        <v>0.32470048789756251</v>
      </c>
      <c r="K195" s="21">
        <f t="shared" si="78"/>
        <v>0.32690683572529294</v>
      </c>
      <c r="L195" s="21">
        <f t="shared" si="78"/>
        <v>0.32910400569963927</v>
      </c>
      <c r="M195" s="21">
        <f t="shared" si="78"/>
        <v>0.33129211304983225</v>
      </c>
      <c r="N195" s="21">
        <f t="shared" si="78"/>
        <v>0.33347127197888077</v>
      </c>
      <c r="O195" s="21">
        <f t="shared" si="78"/>
        <v>0.33564159565870921</v>
      </c>
      <c r="P195" s="21">
        <f t="shared" si="78"/>
        <v>0.33780319622664734</v>
      </c>
      <c r="Q195" s="21">
        <f t="shared" si="78"/>
        <v>0.33995618478314293</v>
      </c>
      <c r="R195" s="21">
        <f t="shared" si="78"/>
        <v>0.34210067139057865</v>
      </c>
      <c r="S195" s="21">
        <f t="shared" si="78"/>
        <v>0.34423676507308398</v>
      </c>
      <c r="T195" s="21">
        <f t="shared" si="78"/>
        <v>0.34636457381725044</v>
      </c>
      <c r="U195" s="21">
        <f t="shared" si="78"/>
        <v>0.3300733349141925</v>
      </c>
      <c r="V195" s="21">
        <f t="shared" si="78"/>
        <v>0.31367519642486186</v>
      </c>
      <c r="W195" s="21">
        <f t="shared" si="78"/>
        <v>0.29716951291421934</v>
      </c>
      <c r="X195" s="21">
        <f t="shared" si="78"/>
        <v>0.2805556487121218</v>
      </c>
      <c r="Y195" s="21">
        <f t="shared" si="78"/>
        <v>0.29172451548014611</v>
      </c>
      <c r="Z195" s="21">
        <f t="shared" si="78"/>
        <v>0.30287651752509653</v>
      </c>
      <c r="AA195" s="21">
        <f t="shared" si="78"/>
        <v>0.29440169786972509</v>
      </c>
      <c r="AB195" s="21">
        <f t="shared" si="78"/>
        <v>0.28599929592472412</v>
      </c>
      <c r="AC195" s="21">
        <f t="shared" si="78"/>
        <v>0.28464707847733822</v>
      </c>
      <c r="AD195" s="21">
        <f t="shared" si="78"/>
        <v>0.28245231725568626</v>
      </c>
      <c r="AE195" s="21">
        <f t="shared" si="78"/>
        <v>0.28025755603403424</v>
      </c>
    </row>
    <row r="196" spans="1:31" x14ac:dyDescent="0.2">
      <c r="A196" s="80" t="s">
        <v>400</v>
      </c>
      <c r="B196" s="4" t="s">
        <v>401</v>
      </c>
      <c r="C196" s="27">
        <v>7.2025643187164617E-2</v>
      </c>
      <c r="D196" s="27">
        <v>7.2111691055850441E-2</v>
      </c>
      <c r="E196" s="27">
        <v>7.5019895397736333E-2</v>
      </c>
      <c r="F196" s="27">
        <v>7.7668494514434416E-2</v>
      </c>
      <c r="G196" s="27">
        <v>8.0141629385977034E-2</v>
      </c>
      <c r="H196" s="27">
        <v>8.1386332959845126E-2</v>
      </c>
      <c r="I196" s="27">
        <v>8.3078132515247122E-2</v>
      </c>
      <c r="J196" s="27">
        <v>9.022099063816523E-2</v>
      </c>
      <c r="K196" s="27">
        <v>9.1445710797040419E-2</v>
      </c>
      <c r="L196" s="27">
        <v>9.26553300348118E-2</v>
      </c>
      <c r="M196" s="27">
        <v>9.3849962584130836E-2</v>
      </c>
      <c r="N196" s="27">
        <v>9.5029721227289768E-2</v>
      </c>
      <c r="O196" s="27">
        <v>9.6194717317078085E-2</v>
      </c>
      <c r="P196" s="27">
        <v>9.7345060797254676E-2</v>
      </c>
      <c r="Q196" s="27">
        <v>9.8480860222641756E-2</v>
      </c>
      <c r="R196" s="27">
        <v>9.960222277885046E-2</v>
      </c>
      <c r="S196" s="27">
        <v>0.10070925430164257</v>
      </c>
      <c r="T196" s="27">
        <v>0.10180205929593913</v>
      </c>
      <c r="U196" s="27">
        <v>9.6801618087798705E-2</v>
      </c>
      <c r="V196" s="27">
        <v>9.1850236736894492E-2</v>
      </c>
      <c r="W196" s="27">
        <v>8.6947542758816096E-2</v>
      </c>
      <c r="X196" s="27">
        <v>8.2093168209505102E-2</v>
      </c>
      <c r="Y196" s="27">
        <v>8.7767111957208072E-2</v>
      </c>
      <c r="Z196" s="27">
        <v>9.3379804048199497E-2</v>
      </c>
      <c r="AA196" s="27">
        <v>8.6428001501967971E-2</v>
      </c>
      <c r="AB196" s="27">
        <v>7.9545775724846807E-2</v>
      </c>
      <c r="AC196" s="27">
        <v>7.9683366232752739E-2</v>
      </c>
      <c r="AD196" s="27">
        <v>8.0234408764794485E-2</v>
      </c>
      <c r="AE196" s="27">
        <v>8.0785451296836203E-2</v>
      </c>
    </row>
    <row r="197" spans="1:31" x14ac:dyDescent="0.2">
      <c r="A197" s="80" t="s">
        <v>402</v>
      </c>
      <c r="B197" s="4" t="s">
        <v>403</v>
      </c>
      <c r="C197" s="27">
        <v>5.9291602305537434E-2</v>
      </c>
      <c r="D197" s="27">
        <v>6.2637280810248511E-2</v>
      </c>
      <c r="E197" s="27">
        <v>6.292848488474595E-2</v>
      </c>
      <c r="F197" s="27">
        <v>6.5496310248755671E-2</v>
      </c>
      <c r="G197" s="27">
        <v>6.9934836433465569E-2</v>
      </c>
      <c r="H197" s="27">
        <v>7.205174360674349E-2</v>
      </c>
      <c r="I197" s="27">
        <v>7.2278315004063384E-2</v>
      </c>
      <c r="J197" s="27">
        <v>7.5291266839813048E-2</v>
      </c>
      <c r="K197" s="27">
        <v>7.7963787069428511E-2</v>
      </c>
      <c r="L197" s="27">
        <v>8.0670318839035041E-2</v>
      </c>
      <c r="M197" s="27">
        <v>8.3410923829457986E-2</v>
      </c>
      <c r="N197" s="27">
        <v>8.6185662636704061E-2</v>
      </c>
      <c r="O197" s="27">
        <v>8.8994594810462402E-2</v>
      </c>
      <c r="P197" s="27">
        <v>9.1837778890584268E-2</v>
      </c>
      <c r="Q197" s="27">
        <v>9.4715272441680057E-2</v>
      </c>
      <c r="R197" s="27">
        <v>9.7627132085961382E-2</v>
      </c>
      <c r="S197" s="27">
        <v>0.10057341353444392</v>
      </c>
      <c r="T197" s="27">
        <v>0.10355417161661945</v>
      </c>
      <c r="U197" s="27">
        <v>0.10013658992842756</v>
      </c>
      <c r="V197" s="27">
        <v>9.6656961176429371E-2</v>
      </c>
      <c r="W197" s="27">
        <v>9.3115146882991995E-2</v>
      </c>
      <c r="X197" s="27">
        <v>8.951101112422101E-2</v>
      </c>
      <c r="Y197" s="27">
        <v>9.3058332629959467E-2</v>
      </c>
      <c r="Z197" s="27">
        <v>9.6648808017415766E-2</v>
      </c>
      <c r="AA197" s="27">
        <v>9.5346862524453443E-2</v>
      </c>
      <c r="AB197" s="27">
        <v>9.4016730840222926E-2</v>
      </c>
      <c r="AC197" s="27">
        <v>9.4632052117300164E-2</v>
      </c>
      <c r="AD197" s="27">
        <v>9.4570692140017815E-2</v>
      </c>
      <c r="AE197" s="27">
        <v>9.4509332162735465E-2</v>
      </c>
    </row>
    <row r="198" spans="1:31" x14ac:dyDescent="0.2">
      <c r="A198" s="80" t="s">
        <v>404</v>
      </c>
      <c r="B198" s="4" t="s">
        <v>405</v>
      </c>
      <c r="C198" s="27">
        <v>1.433046628332617E-2</v>
      </c>
      <c r="D198" s="27">
        <v>1.4181592092320963E-2</v>
      </c>
      <c r="E198" s="27">
        <v>1.466330261252537E-2</v>
      </c>
      <c r="F198" s="27">
        <v>1.4738155913005776E-2</v>
      </c>
      <c r="G198" s="27">
        <v>1.5178460049584366E-2</v>
      </c>
      <c r="H198" s="27">
        <v>1.47868626775647E-2</v>
      </c>
      <c r="I198" s="27">
        <v>1.5727334298369935E-2</v>
      </c>
      <c r="J198" s="27">
        <v>1.8944378654252594E-2</v>
      </c>
      <c r="K198" s="27">
        <v>1.8458588121041238E-2</v>
      </c>
      <c r="L198" s="27">
        <v>1.7971485237397118E-2</v>
      </c>
      <c r="M198" s="27">
        <v>1.7483069045904975E-2</v>
      </c>
      <c r="N198" s="27">
        <v>1.6993338595546859E-2</v>
      </c>
      <c r="O198" s="27">
        <v>1.650229294164347E-2</v>
      </c>
      <c r="P198" s="27">
        <v>1.6009931145796161E-2</v>
      </c>
      <c r="Q198" s="27">
        <v>1.5516252275830001E-2</v>
      </c>
      <c r="R198" s="27">
        <v>1.5021255405737502E-2</v>
      </c>
      <c r="S198" s="27">
        <v>1.4524939615623338E-2</v>
      </c>
      <c r="T198" s="27">
        <v>1.4027303991649746E-2</v>
      </c>
      <c r="U198" s="27">
        <v>1.2818502151442984E-2</v>
      </c>
      <c r="V198" s="27">
        <v>1.1606553346385686E-2</v>
      </c>
      <c r="W198" s="27">
        <v>1.0391455502759635E-2</v>
      </c>
      <c r="X198" s="27">
        <v>9.1732065603627334E-3</v>
      </c>
      <c r="Y198" s="27">
        <v>1.0062156707954052E-2</v>
      </c>
      <c r="Z198" s="27">
        <v>1.095335974740605E-2</v>
      </c>
      <c r="AA198" s="27">
        <v>1.0389274047606556E-2</v>
      </c>
      <c r="AB198" s="27">
        <v>9.823715284753962E-3</v>
      </c>
      <c r="AC198" s="27">
        <v>9.2353646104632574E-3</v>
      </c>
      <c r="AD198" s="27">
        <v>8.6344590738305464E-3</v>
      </c>
      <c r="AE198" s="27">
        <v>8.0335535371978371E-3</v>
      </c>
    </row>
    <row r="199" spans="1:31" x14ac:dyDescent="0.2">
      <c r="A199" s="80" t="s">
        <v>406</v>
      </c>
      <c r="B199" s="4" t="s">
        <v>407</v>
      </c>
      <c r="C199" s="27">
        <v>8.3889224956063504E-2</v>
      </c>
      <c r="D199" s="27">
        <v>8.5234371168796119E-2</v>
      </c>
      <c r="E199" s="27">
        <v>9.0874726286494109E-2</v>
      </c>
      <c r="F199" s="27">
        <v>9.2910384387817582E-2</v>
      </c>
      <c r="G199" s="27">
        <v>9.2339454138283691E-2</v>
      </c>
      <c r="H199" s="27">
        <v>9.4507861377327973E-2</v>
      </c>
      <c r="I199" s="27">
        <v>9.2421727730836928E-2</v>
      </c>
      <c r="J199" s="27">
        <v>9.3674815481193649E-2</v>
      </c>
      <c r="K199" s="27">
        <v>9.2968622519424546E-2</v>
      </c>
      <c r="L199" s="27">
        <v>9.2235765863412797E-2</v>
      </c>
      <c r="M199" s="27">
        <v>9.1476185673741245E-2</v>
      </c>
      <c r="N199" s="27">
        <v>9.0689823614034784E-2</v>
      </c>
      <c r="O199" s="27">
        <v>8.9876622786795549E-2</v>
      </c>
      <c r="P199" s="27">
        <v>8.90365276729954E-2</v>
      </c>
      <c r="Q199" s="27">
        <v>8.8169484075151419E-2</v>
      </c>
      <c r="R199" s="27">
        <v>8.7275439063627516E-2</v>
      </c>
      <c r="S199" s="27">
        <v>8.6354340925934386E-2</v>
      </c>
      <c r="T199" s="27">
        <v>8.5406139118814853E-2</v>
      </c>
      <c r="U199" s="27">
        <v>8.0607582863605351E-2</v>
      </c>
      <c r="V199" s="27">
        <v>7.5718666472920776E-2</v>
      </c>
      <c r="W199" s="27">
        <v>7.073925717014258E-2</v>
      </c>
      <c r="X199" s="27">
        <v>6.566922483748687E-2</v>
      </c>
      <c r="Y199" s="27">
        <v>6.6099668758638097E-2</v>
      </c>
      <c r="Z199" s="27">
        <v>6.6528961030663497E-2</v>
      </c>
      <c r="AA199" s="27">
        <v>6.9115860130832416E-2</v>
      </c>
      <c r="AB199" s="27">
        <v>7.173574339422617E-2</v>
      </c>
      <c r="AC199" s="27">
        <v>7.100583640200149E-2</v>
      </c>
      <c r="AD199" s="27">
        <v>6.9712475895482143E-2</v>
      </c>
      <c r="AE199" s="27">
        <v>6.8419115388962767E-2</v>
      </c>
    </row>
    <row r="200" spans="1:31" x14ac:dyDescent="0.2">
      <c r="A200" s="80" t="s">
        <v>408</v>
      </c>
      <c r="B200" s="4" t="s">
        <v>409</v>
      </c>
      <c r="C200" s="27">
        <v>3.7545318772179669E-2</v>
      </c>
      <c r="D200" s="27">
        <v>3.8927382045743565E-2</v>
      </c>
      <c r="E200" s="27">
        <v>3.9161885946202464E-2</v>
      </c>
      <c r="F200" s="27">
        <v>4.1993146277386713E-2</v>
      </c>
      <c r="G200" s="27">
        <v>4.4163857185315271E-2</v>
      </c>
      <c r="H200" s="27">
        <v>4.4179217688707494E-2</v>
      </c>
      <c r="I200" s="27">
        <v>4.5956877366637824E-2</v>
      </c>
      <c r="J200" s="27">
        <v>4.6569036284137992E-2</v>
      </c>
      <c r="K200" s="27">
        <v>4.607012721835823E-2</v>
      </c>
      <c r="L200" s="27">
        <v>4.5571105724982505E-2</v>
      </c>
      <c r="M200" s="27">
        <v>4.5071971916597231E-2</v>
      </c>
      <c r="N200" s="27">
        <v>4.4572725905305331E-2</v>
      </c>
      <c r="O200" s="27">
        <v>4.4073367802729746E-2</v>
      </c>
      <c r="P200" s="27">
        <v>4.3573897720016831E-2</v>
      </c>
      <c r="Q200" s="27">
        <v>4.3074315767839731E-2</v>
      </c>
      <c r="R200" s="27">
        <v>4.2574622056401792E-2</v>
      </c>
      <c r="S200" s="27">
        <v>4.207481669543979E-2</v>
      </c>
      <c r="T200" s="27">
        <v>4.1574899794227238E-2</v>
      </c>
      <c r="U200" s="27">
        <v>3.9709041882917906E-2</v>
      </c>
      <c r="V200" s="27">
        <v>3.7842778692231488E-2</v>
      </c>
      <c r="W200" s="27">
        <v>3.5976110599508983E-2</v>
      </c>
      <c r="X200" s="27">
        <v>3.4109037980546014E-2</v>
      </c>
      <c r="Y200" s="27">
        <v>3.4737245426386475E-2</v>
      </c>
      <c r="Z200" s="27">
        <v>3.5365584681411689E-2</v>
      </c>
      <c r="AA200" s="27">
        <v>3.3121699664864723E-2</v>
      </c>
      <c r="AB200" s="27">
        <v>3.0877330680674265E-2</v>
      </c>
      <c r="AC200" s="27">
        <v>3.0090459114820532E-2</v>
      </c>
      <c r="AD200" s="27">
        <v>2.9300281381561263E-2</v>
      </c>
      <c r="AE200" s="27">
        <v>2.8510103648301994E-2</v>
      </c>
    </row>
    <row r="201" spans="1:31" x14ac:dyDescent="0.2">
      <c r="A201" s="80" t="s">
        <v>410</v>
      </c>
      <c r="B201" s="4" t="s">
        <v>411</v>
      </c>
      <c r="C201" s="27">
        <v>5.5896096951886541E-2</v>
      </c>
      <c r="D201" s="27">
        <v>5.4588381653051549E-2</v>
      </c>
      <c r="E201" s="27">
        <v>5.3892144341171802E-2</v>
      </c>
      <c r="F201" s="27">
        <v>5.4128841741682102E-2</v>
      </c>
      <c r="G201" s="27">
        <v>5.3851546021664705E-2</v>
      </c>
      <c r="H201" s="27">
        <v>5.258272919873256E-2</v>
      </c>
      <c r="I201" s="27">
        <v>4.4646124482173241E-2</v>
      </c>
      <c r="J201" s="27">
        <v>4.3199999999999995E-2</v>
      </c>
      <c r="K201" s="27">
        <v>4.1498500000000001E-2</v>
      </c>
      <c r="L201" s="27">
        <v>3.9796999999999999E-2</v>
      </c>
      <c r="M201" s="27">
        <v>3.8095499999999997E-2</v>
      </c>
      <c r="N201" s="27">
        <v>3.6393999999999996E-2</v>
      </c>
      <c r="O201" s="27">
        <v>3.4692500000000001E-2</v>
      </c>
      <c r="P201" s="27">
        <v>3.2990999999999999E-2</v>
      </c>
      <c r="Q201" s="27">
        <v>3.1289499999999998E-2</v>
      </c>
      <c r="R201" s="27">
        <v>2.9587999999999996E-2</v>
      </c>
      <c r="S201" s="27">
        <v>2.7886499999999995E-2</v>
      </c>
      <c r="T201" s="27">
        <v>2.6185E-2</v>
      </c>
      <c r="U201" s="27">
        <v>2.5126999330687488E-2</v>
      </c>
      <c r="V201" s="27">
        <v>2.4068998661374977E-2</v>
      </c>
      <c r="W201" s="27">
        <v>2.3010997992062476E-2</v>
      </c>
      <c r="X201" s="27">
        <v>2.2531737706108636E-2</v>
      </c>
      <c r="Y201" s="27">
        <v>2.2052477420154797E-2</v>
      </c>
      <c r="Z201" s="27">
        <v>2.1573217134200968E-2</v>
      </c>
      <c r="AA201" s="27">
        <v>2.0208495647236705E-2</v>
      </c>
      <c r="AB201" s="27">
        <v>1.8843774160272442E-2</v>
      </c>
      <c r="AC201" s="27">
        <v>1.8062777224385644E-2</v>
      </c>
      <c r="AD201" s="27">
        <v>1.7281780288498846E-2</v>
      </c>
      <c r="AE201" s="27">
        <v>1.6500783352612052E-2</v>
      </c>
    </row>
    <row r="202" spans="1:31" x14ac:dyDescent="0.2">
      <c r="A202" s="80" t="s">
        <v>412</v>
      </c>
      <c r="B202" s="4" t="s">
        <v>413</v>
      </c>
      <c r="C202" s="21">
        <f t="shared" ref="C202" si="79">+C203+C204+C205</f>
        <v>2.5101634939276927E-3</v>
      </c>
      <c r="D202" s="21">
        <f t="shared" ref="D202:AE202" si="80">+D203+D204+D205</f>
        <v>2.5864112707068864E-3</v>
      </c>
      <c r="E202" s="21">
        <f t="shared" si="80"/>
        <v>2.6259433581179671E-3</v>
      </c>
      <c r="F202" s="21">
        <f t="shared" si="80"/>
        <v>2.6546088001225469E-3</v>
      </c>
      <c r="G202" s="21">
        <f t="shared" si="80"/>
        <v>2.756141737253269E-3</v>
      </c>
      <c r="H202" s="21">
        <f t="shared" si="80"/>
        <v>2.7393323137957369E-3</v>
      </c>
      <c r="I202" s="21">
        <f t="shared" si="80"/>
        <v>2.8455330442111126E-3</v>
      </c>
      <c r="J202" s="21">
        <f t="shared" si="80"/>
        <v>3.0045000000000002E-3</v>
      </c>
      <c r="K202" s="21">
        <f t="shared" si="80"/>
        <v>2.9463928795744549E-3</v>
      </c>
      <c r="L202" s="21">
        <f t="shared" si="80"/>
        <v>2.9541027057761325E-3</v>
      </c>
      <c r="M202" s="21">
        <f t="shared" si="80"/>
        <v>2.7080979378180693E-3</v>
      </c>
      <c r="N202" s="21">
        <f t="shared" si="80"/>
        <v>3.0885770307371159E-3</v>
      </c>
      <c r="O202" s="21">
        <f t="shared" si="80"/>
        <v>3.0373498067657349E-3</v>
      </c>
      <c r="P202" s="21">
        <f t="shared" si="80"/>
        <v>2.6734063168470279E-3</v>
      </c>
      <c r="Q202" s="21">
        <f t="shared" si="80"/>
        <v>2.5205722155756897E-3</v>
      </c>
      <c r="R202" s="21">
        <f t="shared" si="80"/>
        <v>2.4380437024333281E-3</v>
      </c>
      <c r="S202" s="21">
        <f t="shared" si="80"/>
        <v>2.3690133896642246E-3</v>
      </c>
      <c r="T202" s="21">
        <f t="shared" si="80"/>
        <v>2.0939999999999999E-3</v>
      </c>
      <c r="U202" s="21">
        <f t="shared" si="80"/>
        <v>2.0365497850247192E-3</v>
      </c>
      <c r="V202" s="21">
        <f t="shared" si="80"/>
        <v>1.9770085634705612E-3</v>
      </c>
      <c r="W202" s="21">
        <f t="shared" si="80"/>
        <v>1.9799336196631196E-3</v>
      </c>
      <c r="X202" s="21">
        <f t="shared" si="80"/>
        <v>2.0468566413593945E-3</v>
      </c>
      <c r="Y202" s="21">
        <f t="shared" si="80"/>
        <v>2.2548199010719544E-3</v>
      </c>
      <c r="Z202" s="21">
        <f t="shared" si="80"/>
        <v>2.0277351874918676E-3</v>
      </c>
      <c r="AA202" s="21">
        <f t="shared" si="80"/>
        <v>1.8866234049978667E-3</v>
      </c>
      <c r="AB202" s="21">
        <f t="shared" si="80"/>
        <v>1.964499409148935E-3</v>
      </c>
      <c r="AC202" s="21">
        <f t="shared" si="80"/>
        <v>1.9509164517216853E-3</v>
      </c>
      <c r="AD202" s="21">
        <f t="shared" si="80"/>
        <v>1.886002716913819E-3</v>
      </c>
      <c r="AE202" s="21">
        <f t="shared" si="80"/>
        <v>1.9191306715111711E-3</v>
      </c>
    </row>
    <row r="203" spans="1:31" x14ac:dyDescent="0.2">
      <c r="A203" s="80" t="s">
        <v>414</v>
      </c>
      <c r="B203" s="4" t="s">
        <v>415</v>
      </c>
      <c r="C203" s="27">
        <v>3.3480285726655916E-4</v>
      </c>
      <c r="D203" s="27">
        <v>3.4497270221397049E-4</v>
      </c>
      <c r="E203" s="27">
        <v>3.5024544873066499E-4</v>
      </c>
      <c r="F203" s="27">
        <v>3.5406881398601946E-4</v>
      </c>
      <c r="G203" s="27">
        <v>3.6761116592455459E-4</v>
      </c>
      <c r="H203" s="27">
        <v>3.6536914343629847E-4</v>
      </c>
      <c r="I203" s="27">
        <v>3.7953408053018783E-4</v>
      </c>
      <c r="J203" s="27">
        <v>4.0073691896594566E-4</v>
      </c>
      <c r="K203" s="27">
        <v>3.9298665489228413E-4</v>
      </c>
      <c r="L203" s="27">
        <v>3.9401498306596477E-4</v>
      </c>
      <c r="M203" s="27">
        <v>3.6120313658154245E-4</v>
      </c>
      <c r="N203" s="27">
        <v>4.1195102123034813E-4</v>
      </c>
      <c r="O203" s="27">
        <v>4.0511839020972238E-4</v>
      </c>
      <c r="P203" s="27">
        <v>3.5657600617652679E-4</v>
      </c>
      <c r="Q203" s="27">
        <v>3.3619116115858524E-4</v>
      </c>
      <c r="R203" s="27">
        <v>3.2518359847477413E-4</v>
      </c>
      <c r="S203" s="27">
        <v>3.1597641097124736E-4</v>
      </c>
      <c r="T203" s="27">
        <v>2.7929542629878191E-4</v>
      </c>
      <c r="U203" s="27">
        <v>2.7163277955452326E-4</v>
      </c>
      <c r="V203" s="27">
        <v>2.6369123664319617E-4</v>
      </c>
      <c r="W203" s="27">
        <v>2.6408137743414578E-4</v>
      </c>
      <c r="X203" s="27">
        <v>2.7300749676263854E-4</v>
      </c>
      <c r="Y203" s="27">
        <v>3.0074540854673772E-4</v>
      </c>
      <c r="Z203" s="27">
        <v>2.7045709819082216E-4</v>
      </c>
      <c r="AA203" s="27">
        <v>2.5163576321114549E-4</v>
      </c>
      <c r="AB203" s="27">
        <v>2.6202277934190887E-4</v>
      </c>
      <c r="AC203" s="27">
        <v>2.6021109935860315E-4</v>
      </c>
      <c r="AD203" s="27">
        <v>2.5155297651437733E-4</v>
      </c>
      <c r="AE203" s="27">
        <v>2.5597154681126084E-4</v>
      </c>
    </row>
    <row r="204" spans="1:31" x14ac:dyDescent="0.2">
      <c r="A204" s="80" t="s">
        <v>416</v>
      </c>
      <c r="B204" s="4" t="s">
        <v>417</v>
      </c>
      <c r="C204" s="27">
        <v>7.4874377149222739E-6</v>
      </c>
      <c r="D204" s="27">
        <v>7.7148732906991384E-6</v>
      </c>
      <c r="E204" s="27">
        <v>7.8327915230960989E-6</v>
      </c>
      <c r="F204" s="27">
        <v>7.918296197233547E-6</v>
      </c>
      <c r="G204" s="27">
        <v>8.2211535786823826E-6</v>
      </c>
      <c r="H204" s="27">
        <v>8.171013613111818E-6</v>
      </c>
      <c r="I204" s="27">
        <v>8.4877943153202446E-6</v>
      </c>
      <c r="J204" s="27">
        <v>8.9619686800894829E-6</v>
      </c>
      <c r="K204" s="27">
        <v>8.7886439360908419E-6</v>
      </c>
      <c r="L204" s="27">
        <v>8.8116411805402896E-6</v>
      </c>
      <c r="M204" s="27">
        <v>8.0778461978167606E-6</v>
      </c>
      <c r="N204" s="27">
        <v>9.2127577352337546E-6</v>
      </c>
      <c r="O204" s="27">
        <v>9.0599546808821293E-6</v>
      </c>
      <c r="P204" s="27">
        <v>7.9743663440627229E-6</v>
      </c>
      <c r="Q204" s="27">
        <v>7.5184853559304678E-6</v>
      </c>
      <c r="R204" s="27">
        <v>7.2723152943574289E-6</v>
      </c>
      <c r="S204" s="27">
        <v>7.0664083211460833E-6</v>
      </c>
      <c r="T204" s="27">
        <v>6.2460850111856825E-6</v>
      </c>
      <c r="U204" s="27">
        <v>6.074719716703114E-6</v>
      </c>
      <c r="V204" s="27">
        <v>5.8971172661314277E-6</v>
      </c>
      <c r="W204" s="27">
        <v>5.9058422659600862E-6</v>
      </c>
      <c r="X204" s="27">
        <v>6.1054635089019965E-6</v>
      </c>
      <c r="Y204" s="27">
        <v>6.7257864312362541E-6</v>
      </c>
      <c r="Z204" s="27">
        <v>6.0484271066125804E-6</v>
      </c>
      <c r="AA204" s="27">
        <v>5.6275120208735755E-6</v>
      </c>
      <c r="AB204" s="27">
        <v>5.8598043524203883E-6</v>
      </c>
      <c r="AC204" s="27">
        <v>5.8192884465971203E-6</v>
      </c>
      <c r="AD204" s="27">
        <v>5.6256606022783564E-6</v>
      </c>
      <c r="AE204" s="27">
        <v>5.7244762759468198E-6</v>
      </c>
    </row>
    <row r="205" spans="1:31" x14ac:dyDescent="0.2">
      <c r="A205" s="80" t="s">
        <v>418</v>
      </c>
      <c r="B205" s="4" t="s">
        <v>419</v>
      </c>
      <c r="C205" s="27">
        <v>2.1678731989462114E-3</v>
      </c>
      <c r="D205" s="27">
        <v>2.2337236952022169E-3</v>
      </c>
      <c r="E205" s="27">
        <v>2.2678651178642062E-3</v>
      </c>
      <c r="F205" s="27">
        <v>2.292621689939294E-3</v>
      </c>
      <c r="G205" s="27">
        <v>2.3803094177500322E-3</v>
      </c>
      <c r="H205" s="27">
        <v>2.3657921567463267E-3</v>
      </c>
      <c r="I205" s="27">
        <v>2.4575111693656043E-3</v>
      </c>
      <c r="J205" s="27">
        <v>2.594801112353965E-3</v>
      </c>
      <c r="K205" s="27">
        <v>2.54461758074608E-3</v>
      </c>
      <c r="L205" s="27">
        <v>2.5512760815296276E-3</v>
      </c>
      <c r="M205" s="27">
        <v>2.3388169550387101E-3</v>
      </c>
      <c r="N205" s="27">
        <v>2.6674132517715342E-3</v>
      </c>
      <c r="O205" s="27">
        <v>2.6231714618751303E-3</v>
      </c>
      <c r="P205" s="27">
        <v>2.3088559443264385E-3</v>
      </c>
      <c r="Q205" s="27">
        <v>2.1768625690611739E-3</v>
      </c>
      <c r="R205" s="27">
        <v>2.1055877886641964E-3</v>
      </c>
      <c r="S205" s="27">
        <v>2.0459705703718312E-3</v>
      </c>
      <c r="T205" s="27">
        <v>1.8084584886900324E-3</v>
      </c>
      <c r="U205" s="27">
        <v>1.7588422857534927E-3</v>
      </c>
      <c r="V205" s="27">
        <v>1.7074202095612335E-3</v>
      </c>
      <c r="W205" s="27">
        <v>1.7099463999630136E-3</v>
      </c>
      <c r="X205" s="27">
        <v>1.7677436810878539E-3</v>
      </c>
      <c r="Y205" s="27">
        <v>1.9473487060939806E-3</v>
      </c>
      <c r="Z205" s="27">
        <v>1.7512296621944327E-3</v>
      </c>
      <c r="AA205" s="27">
        <v>1.6293601297658476E-3</v>
      </c>
      <c r="AB205" s="27">
        <v>1.6966168254546059E-3</v>
      </c>
      <c r="AC205" s="27">
        <v>1.684886063916485E-3</v>
      </c>
      <c r="AD205" s="27">
        <v>1.6288240797971633E-3</v>
      </c>
      <c r="AE205" s="27">
        <v>1.6574346484239636E-3</v>
      </c>
    </row>
    <row r="206" spans="1:31" x14ac:dyDescent="0.2">
      <c r="A206" s="80" t="s">
        <v>420</v>
      </c>
      <c r="B206" s="4" t="s">
        <v>421</v>
      </c>
      <c r="C206" s="21">
        <f t="shared" ref="C206" si="81">+C207+C208+C209+C210+C211+C212+C213</f>
        <v>0.29035071039945631</v>
      </c>
      <c r="D206" s="21">
        <f t="shared" ref="D206:AE206" si="82">+D207+D208+D209+D210+D211+D212+D213</f>
        <v>0.29229793675805382</v>
      </c>
      <c r="E206" s="21">
        <f t="shared" si="82"/>
        <v>0.29404147095924738</v>
      </c>
      <c r="F206" s="21">
        <f t="shared" si="82"/>
        <v>0.29778362564505506</v>
      </c>
      <c r="G206" s="21">
        <f t="shared" si="82"/>
        <v>0.30325420403915987</v>
      </c>
      <c r="H206" s="21">
        <f t="shared" si="82"/>
        <v>0.30329473252776651</v>
      </c>
      <c r="I206" s="21">
        <f t="shared" si="82"/>
        <v>0.30889361957144978</v>
      </c>
      <c r="J206" s="21">
        <f t="shared" si="82"/>
        <v>0.32568599999999998</v>
      </c>
      <c r="K206" s="21">
        <f t="shared" si="82"/>
        <v>0.32476579999999994</v>
      </c>
      <c r="L206" s="21">
        <f t="shared" si="82"/>
        <v>0.32384559999999996</v>
      </c>
      <c r="M206" s="21">
        <f t="shared" si="82"/>
        <v>0.32292539999999997</v>
      </c>
      <c r="N206" s="21">
        <f t="shared" si="82"/>
        <v>0.3220052000000001</v>
      </c>
      <c r="O206" s="21">
        <f t="shared" si="82"/>
        <v>0.32108500000000001</v>
      </c>
      <c r="P206" s="21">
        <f t="shared" si="82"/>
        <v>0.32016480000000003</v>
      </c>
      <c r="Q206" s="21">
        <f t="shared" si="82"/>
        <v>0.31924459999999999</v>
      </c>
      <c r="R206" s="21">
        <f t="shared" si="82"/>
        <v>0.31832440000000006</v>
      </c>
      <c r="S206" s="21">
        <f t="shared" si="82"/>
        <v>0.31740419999999997</v>
      </c>
      <c r="T206" s="21">
        <f t="shared" si="82"/>
        <v>0.31648399999999993</v>
      </c>
      <c r="U206" s="21">
        <f t="shared" si="82"/>
        <v>0.31693869807292624</v>
      </c>
      <c r="V206" s="21">
        <f t="shared" si="82"/>
        <v>0.31739339614585249</v>
      </c>
      <c r="W206" s="21">
        <f t="shared" si="82"/>
        <v>0.3178480942187788</v>
      </c>
      <c r="X206" s="21">
        <f t="shared" si="82"/>
        <v>0.28920651910762674</v>
      </c>
      <c r="Y206" s="21">
        <f t="shared" si="82"/>
        <v>0.26056494399647467</v>
      </c>
      <c r="Z206" s="21">
        <f t="shared" si="82"/>
        <v>0.23192336888532269</v>
      </c>
      <c r="AA206" s="21">
        <f t="shared" si="82"/>
        <v>0.24865664934229564</v>
      </c>
      <c r="AB206" s="21">
        <f t="shared" si="82"/>
        <v>0.26538992979926873</v>
      </c>
      <c r="AC206" s="21">
        <f t="shared" si="82"/>
        <v>0.24850639955013018</v>
      </c>
      <c r="AD206" s="21">
        <f t="shared" si="82"/>
        <v>0.23162286930099185</v>
      </c>
      <c r="AE206" s="21">
        <f t="shared" si="82"/>
        <v>0.21474183905185346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0.18198999999999999</v>
      </c>
      <c r="D208" s="27">
        <v>0.18506999999999998</v>
      </c>
      <c r="E208" s="27">
        <v>0.18814999999999998</v>
      </c>
      <c r="F208" s="27">
        <v>0.19122999999999998</v>
      </c>
      <c r="G208" s="27">
        <v>0.19430999999999998</v>
      </c>
      <c r="H208" s="27">
        <v>0.19738999999999998</v>
      </c>
      <c r="I208" s="27">
        <v>0.20046999999999998</v>
      </c>
      <c r="J208" s="27">
        <v>0.20354999999999998</v>
      </c>
      <c r="K208" s="27">
        <v>0.20338199999999998</v>
      </c>
      <c r="L208" s="27">
        <v>0.20321399999999998</v>
      </c>
      <c r="M208" s="27">
        <v>0.20304600000000003</v>
      </c>
      <c r="N208" s="27">
        <v>0.20287800000000003</v>
      </c>
      <c r="O208" s="27">
        <v>0.20271000000000003</v>
      </c>
      <c r="P208" s="27">
        <v>0.20254200000000006</v>
      </c>
      <c r="Q208" s="27">
        <v>0.202374</v>
      </c>
      <c r="R208" s="27">
        <v>0.20220600000000002</v>
      </c>
      <c r="S208" s="27">
        <v>0.20203800000000002</v>
      </c>
      <c r="T208" s="27">
        <v>0.20186999999999999</v>
      </c>
      <c r="U208" s="27">
        <v>0.20313574807292623</v>
      </c>
      <c r="V208" s="27">
        <v>0.20440149614585248</v>
      </c>
      <c r="W208" s="27">
        <v>0.20566724421877877</v>
      </c>
      <c r="X208" s="27">
        <v>0.17783671910762672</v>
      </c>
      <c r="Y208" s="27">
        <v>0.15000619399647469</v>
      </c>
      <c r="Z208" s="27">
        <v>0.12217566888532266</v>
      </c>
      <c r="AA208" s="27">
        <v>0.13971999934229562</v>
      </c>
      <c r="AB208" s="27">
        <v>0.15726432979926863</v>
      </c>
      <c r="AC208" s="27">
        <v>0.14119109955013018</v>
      </c>
      <c r="AD208" s="27">
        <v>0.12511786930099181</v>
      </c>
      <c r="AE208" s="27">
        <v>0.10904463905185341</v>
      </c>
    </row>
    <row r="209" spans="1:31" x14ac:dyDescent="0.2">
      <c r="A209" s="80" t="s">
        <v>426</v>
      </c>
      <c r="B209" s="4" t="s">
        <v>427</v>
      </c>
      <c r="C209" s="27">
        <v>6.0132710399456342E-2</v>
      </c>
      <c r="D209" s="27">
        <v>5.8981936758053896E-2</v>
      </c>
      <c r="E209" s="27">
        <v>5.7627470959247376E-2</v>
      </c>
      <c r="F209" s="27">
        <v>5.8271625645055107E-2</v>
      </c>
      <c r="G209" s="27">
        <v>6.0644204039159884E-2</v>
      </c>
      <c r="H209" s="27">
        <v>5.7586732527766561E-2</v>
      </c>
      <c r="I209" s="27">
        <v>6.0087619571449806E-2</v>
      </c>
      <c r="J209" s="27">
        <v>7.3782E-2</v>
      </c>
      <c r="K209" s="27">
        <v>7.3630799999999996E-2</v>
      </c>
      <c r="L209" s="27">
        <v>7.3479599999999992E-2</v>
      </c>
      <c r="M209" s="27">
        <v>7.3328399999999988E-2</v>
      </c>
      <c r="N209" s="27">
        <v>7.3177199999999998E-2</v>
      </c>
      <c r="O209" s="27">
        <v>7.302599999999998E-2</v>
      </c>
      <c r="P209" s="27">
        <v>7.287479999999999E-2</v>
      </c>
      <c r="Q209" s="27">
        <v>7.2723599999999985E-2</v>
      </c>
      <c r="R209" s="27">
        <v>7.2572399999999995E-2</v>
      </c>
      <c r="S209" s="27">
        <v>7.2421199999999991E-2</v>
      </c>
      <c r="T209" s="27">
        <v>7.2270000000000001E-2</v>
      </c>
      <c r="U209" s="27">
        <v>7.2118799999999997E-2</v>
      </c>
      <c r="V209" s="27">
        <v>7.1967600000000007E-2</v>
      </c>
      <c r="W209" s="27">
        <v>7.1816400000000016E-2</v>
      </c>
      <c r="X209" s="27">
        <v>7.1665200000000026E-2</v>
      </c>
      <c r="Y209" s="27">
        <v>7.1514000000000022E-2</v>
      </c>
      <c r="Z209" s="27">
        <v>7.1362800000000046E-2</v>
      </c>
      <c r="AA209" s="27">
        <v>7.1211600000000042E-2</v>
      </c>
      <c r="AB209" s="27">
        <v>7.1060400000000051E-2</v>
      </c>
      <c r="AC209" s="27">
        <v>7.0909200000000047E-2</v>
      </c>
      <c r="AD209" s="27">
        <v>7.0758000000000057E-2</v>
      </c>
      <c r="AE209" s="27">
        <v>7.0606800000000067E-2</v>
      </c>
    </row>
    <row r="210" spans="1:31" x14ac:dyDescent="0.2">
      <c r="A210" s="80" t="s">
        <v>428</v>
      </c>
      <c r="B210" s="4" t="s">
        <v>429</v>
      </c>
      <c r="C210" s="27">
        <v>4.7719999999999999E-2</v>
      </c>
      <c r="D210" s="27">
        <v>4.7709999999999995E-2</v>
      </c>
      <c r="E210" s="27">
        <v>4.7699999999999999E-2</v>
      </c>
      <c r="F210" s="27">
        <v>4.7689999999999996E-2</v>
      </c>
      <c r="G210" s="27">
        <v>4.768E-2</v>
      </c>
      <c r="H210" s="27">
        <v>4.7669999999999997E-2</v>
      </c>
      <c r="I210" s="27">
        <v>4.7660000000000001E-2</v>
      </c>
      <c r="J210" s="27">
        <v>4.7649999999999998E-2</v>
      </c>
      <c r="K210" s="27">
        <v>4.7023999999999996E-2</v>
      </c>
      <c r="L210" s="27">
        <v>4.6397999999999988E-2</v>
      </c>
      <c r="M210" s="27">
        <v>4.5771999999999986E-2</v>
      </c>
      <c r="N210" s="27">
        <v>4.5145999999999992E-2</v>
      </c>
      <c r="O210" s="27">
        <v>4.4519999999999997E-2</v>
      </c>
      <c r="P210" s="27">
        <v>4.3893999999999996E-2</v>
      </c>
      <c r="Q210" s="27">
        <v>4.3267999999999994E-2</v>
      </c>
      <c r="R210" s="27">
        <v>4.2641999999999999E-2</v>
      </c>
      <c r="S210" s="27">
        <v>4.2015999999999998E-2</v>
      </c>
      <c r="T210" s="27">
        <v>4.1389999999999996E-2</v>
      </c>
      <c r="U210" s="27">
        <v>4.0764000000000002E-2</v>
      </c>
      <c r="V210" s="27">
        <v>4.0137999999999993E-2</v>
      </c>
      <c r="W210" s="27">
        <v>3.9511999999999985E-2</v>
      </c>
      <c r="X210" s="27">
        <v>3.8885999999999983E-2</v>
      </c>
      <c r="Y210" s="27">
        <v>3.8259999999999982E-2</v>
      </c>
      <c r="Z210" s="27">
        <v>3.7633999999999973E-2</v>
      </c>
      <c r="AA210" s="27">
        <v>3.7007999999999971E-2</v>
      </c>
      <c r="AB210" s="27">
        <v>3.638199999999997E-2</v>
      </c>
      <c r="AC210" s="27">
        <v>3.5755999999999968E-2</v>
      </c>
      <c r="AD210" s="27">
        <v>3.512999999999996E-2</v>
      </c>
      <c r="AE210" s="27">
        <v>3.4503999999999951E-2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5.0799999999999999E-4</v>
      </c>
      <c r="D212" s="27">
        <v>5.3600000000000002E-4</v>
      </c>
      <c r="E212" s="27">
        <v>5.6399999999999994E-4</v>
      </c>
      <c r="F212" s="27">
        <v>5.9199999999999997E-4</v>
      </c>
      <c r="G212" s="27">
        <v>6.2E-4</v>
      </c>
      <c r="H212" s="27">
        <v>6.4799999999999992E-4</v>
      </c>
      <c r="I212" s="27">
        <v>6.7599999999999995E-4</v>
      </c>
      <c r="J212" s="27">
        <v>7.0399999999999998E-4</v>
      </c>
      <c r="K212" s="27">
        <v>6.9839999999999995E-4</v>
      </c>
      <c r="L212" s="27">
        <v>6.9279999999999993E-4</v>
      </c>
      <c r="M212" s="27">
        <v>6.871999999999999E-4</v>
      </c>
      <c r="N212" s="27">
        <v>6.8159999999999987E-4</v>
      </c>
      <c r="O212" s="27">
        <v>6.7599999999999984E-4</v>
      </c>
      <c r="P212" s="27">
        <v>6.7039999999999982E-4</v>
      </c>
      <c r="Q212" s="27">
        <v>6.647999999999999E-4</v>
      </c>
      <c r="R212" s="27">
        <v>6.5919999999999987E-4</v>
      </c>
      <c r="S212" s="27">
        <v>6.5359999999999984E-4</v>
      </c>
      <c r="T212" s="27">
        <v>6.4799999999999992E-4</v>
      </c>
      <c r="U212" s="27">
        <v>6.4240000000000011E-4</v>
      </c>
      <c r="V212" s="27">
        <v>6.3680000000000019E-4</v>
      </c>
      <c r="W212" s="27">
        <v>6.3120000000000027E-4</v>
      </c>
      <c r="X212" s="27">
        <v>6.2560000000000035E-4</v>
      </c>
      <c r="Y212" s="27">
        <v>6.2000000000000043E-4</v>
      </c>
      <c r="Z212" s="27">
        <v>6.1440000000000051E-4</v>
      </c>
      <c r="AA212" s="27">
        <v>6.088000000000006E-4</v>
      </c>
      <c r="AB212" s="27">
        <v>6.0320000000000068E-4</v>
      </c>
      <c r="AC212" s="27">
        <v>5.9760000000000076E-4</v>
      </c>
      <c r="AD212" s="27">
        <v>5.9200000000000084E-4</v>
      </c>
      <c r="AE212" s="27">
        <v>5.8640000000000103E-4</v>
      </c>
    </row>
    <row r="213" spans="1:31" x14ac:dyDescent="0.2">
      <c r="A213" s="80" t="s">
        <v>434</v>
      </c>
      <c r="B213" s="4" t="s">
        <v>184</v>
      </c>
      <c r="C213" s="21">
        <f t="shared" ref="C213" si="83">+C214+C215</f>
        <v>0</v>
      </c>
      <c r="D213" s="21">
        <f t="shared" ref="D213:AE213" si="84">+D214+D215</f>
        <v>0</v>
      </c>
      <c r="E213" s="21">
        <f t="shared" si="84"/>
        <v>0</v>
      </c>
      <c r="F213" s="21">
        <f t="shared" si="84"/>
        <v>0</v>
      </c>
      <c r="G213" s="21">
        <f t="shared" si="84"/>
        <v>0</v>
      </c>
      <c r="H213" s="21">
        <f t="shared" si="84"/>
        <v>0</v>
      </c>
      <c r="I213" s="21">
        <f t="shared" si="84"/>
        <v>0</v>
      </c>
      <c r="J213" s="21">
        <f t="shared" si="84"/>
        <v>0</v>
      </c>
      <c r="K213" s="21">
        <f t="shared" si="84"/>
        <v>3.0599999999999998E-5</v>
      </c>
      <c r="L213" s="21">
        <f t="shared" si="84"/>
        <v>6.1199999999999997E-5</v>
      </c>
      <c r="M213" s="21">
        <f t="shared" si="84"/>
        <v>9.1799999999999995E-5</v>
      </c>
      <c r="N213" s="21">
        <f t="shared" si="84"/>
        <v>1.2239999999999999E-4</v>
      </c>
      <c r="O213" s="21">
        <f t="shared" si="84"/>
        <v>1.5299999999999998E-4</v>
      </c>
      <c r="P213" s="21">
        <f t="shared" si="84"/>
        <v>1.8359999999999999E-4</v>
      </c>
      <c r="Q213" s="21">
        <f t="shared" si="84"/>
        <v>2.1419999999999998E-4</v>
      </c>
      <c r="R213" s="21">
        <f t="shared" si="84"/>
        <v>2.4479999999999999E-4</v>
      </c>
      <c r="S213" s="21">
        <f t="shared" si="84"/>
        <v>2.7540000000000003E-4</v>
      </c>
      <c r="T213" s="21">
        <f t="shared" si="84"/>
        <v>3.0599999999999996E-4</v>
      </c>
      <c r="U213" s="21">
        <f t="shared" si="84"/>
        <v>2.7775E-4</v>
      </c>
      <c r="V213" s="21">
        <f t="shared" si="84"/>
        <v>2.4949999999999999E-4</v>
      </c>
      <c r="W213" s="21">
        <f t="shared" si="84"/>
        <v>2.2125000000000001E-4</v>
      </c>
      <c r="X213" s="21">
        <f t="shared" si="84"/>
        <v>1.9299999999999997E-4</v>
      </c>
      <c r="Y213" s="21">
        <f t="shared" si="84"/>
        <v>1.6474999999999999E-4</v>
      </c>
      <c r="Z213" s="21">
        <f t="shared" si="84"/>
        <v>1.3650000000000001E-4</v>
      </c>
      <c r="AA213" s="21">
        <f t="shared" si="84"/>
        <v>1.0825E-4</v>
      </c>
      <c r="AB213" s="21">
        <f t="shared" si="84"/>
        <v>7.9999999999999993E-5</v>
      </c>
      <c r="AC213" s="21">
        <f t="shared" si="84"/>
        <v>5.2499999999999995E-5</v>
      </c>
      <c r="AD213" s="21">
        <f t="shared" si="84"/>
        <v>2.4999999999999998E-5</v>
      </c>
      <c r="AE213" s="21">
        <f t="shared" si="84"/>
        <v>0</v>
      </c>
    </row>
    <row r="214" spans="1:31" x14ac:dyDescent="0.2">
      <c r="A214" s="80" t="s">
        <v>435</v>
      </c>
      <c r="B214" s="4" t="s">
        <v>436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2.9999999999999997E-5</v>
      </c>
      <c r="L214" s="27">
        <v>5.9999999999999995E-5</v>
      </c>
      <c r="M214" s="27">
        <v>8.9999999999999992E-5</v>
      </c>
      <c r="N214" s="27">
        <v>1.1999999999999999E-4</v>
      </c>
      <c r="O214" s="27">
        <v>1.4999999999999999E-4</v>
      </c>
      <c r="P214" s="27">
        <v>1.7999999999999998E-4</v>
      </c>
      <c r="Q214" s="27">
        <v>2.0999999999999998E-4</v>
      </c>
      <c r="R214" s="27">
        <v>2.3999999999999998E-4</v>
      </c>
      <c r="S214" s="27">
        <v>2.7E-4</v>
      </c>
      <c r="T214" s="27">
        <v>2.9999999999999997E-4</v>
      </c>
      <c r="U214" s="27">
        <v>2.7250000000000001E-4</v>
      </c>
      <c r="V214" s="27">
        <v>2.4499999999999999E-4</v>
      </c>
      <c r="W214" s="27">
        <v>2.175E-4</v>
      </c>
      <c r="X214" s="27">
        <v>1.8999999999999998E-4</v>
      </c>
      <c r="Y214" s="27">
        <v>1.6249999999999999E-4</v>
      </c>
      <c r="Z214" s="27">
        <v>1.35E-4</v>
      </c>
      <c r="AA214" s="27">
        <v>1.075E-4</v>
      </c>
      <c r="AB214" s="27">
        <v>7.9999999999999993E-5</v>
      </c>
      <c r="AC214" s="27">
        <v>5.2499999999999995E-5</v>
      </c>
      <c r="AD214" s="27">
        <v>2.4999999999999998E-5</v>
      </c>
      <c r="AE214" s="27">
        <v>0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6.0000000000000008E-7</v>
      </c>
      <c r="L215" s="27">
        <v>1.2000000000000002E-6</v>
      </c>
      <c r="M215" s="27">
        <v>1.8000000000000001E-6</v>
      </c>
      <c r="N215" s="27">
        <v>2.4000000000000003E-6</v>
      </c>
      <c r="O215" s="27">
        <v>3.0000000000000001E-6</v>
      </c>
      <c r="P215" s="27">
        <v>3.5999999999999994E-6</v>
      </c>
      <c r="Q215" s="27">
        <v>4.1999999999999988E-6</v>
      </c>
      <c r="R215" s="27">
        <v>4.7999999999999998E-6</v>
      </c>
      <c r="S215" s="27">
        <v>5.3999999999999991E-6</v>
      </c>
      <c r="T215" s="27">
        <v>6.0000000000000002E-6</v>
      </c>
      <c r="U215" s="27">
        <v>5.2499999999999997E-6</v>
      </c>
      <c r="V215" s="27">
        <v>4.5000000000000001E-6</v>
      </c>
      <c r="W215" s="27">
        <v>3.7499999999999997E-6</v>
      </c>
      <c r="X215" s="27">
        <v>3.0000000000000001E-6</v>
      </c>
      <c r="Y215" s="27">
        <v>2.2500000000000001E-6</v>
      </c>
      <c r="Z215" s="27">
        <v>1.5E-6</v>
      </c>
      <c r="AA215" s="27">
        <v>7.5000000000000002E-7</v>
      </c>
      <c r="AB215" s="27">
        <v>0</v>
      </c>
      <c r="AC215" s="27">
        <v>0</v>
      </c>
      <c r="AD215" s="27">
        <v>0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5">+C217+C225+C226+C230+C240</f>
        <v>6.7599267342089139E-2</v>
      </c>
      <c r="D216" s="21">
        <f t="shared" ref="D216:AE216" si="86">+D217+D225+D226+D230+D240</f>
        <v>6.8821980267650601E-2</v>
      </c>
      <c r="E216" s="21">
        <f t="shared" si="86"/>
        <v>6.9954797028014465E-2</v>
      </c>
      <c r="F216" s="21">
        <f t="shared" si="86"/>
        <v>7.1341440200403464E-2</v>
      </c>
      <c r="G216" s="21">
        <f t="shared" si="86"/>
        <v>7.3690162494826489E-2</v>
      </c>
      <c r="H216" s="21">
        <f t="shared" si="86"/>
        <v>7.3763680575696045E-2</v>
      </c>
      <c r="I216" s="21">
        <f t="shared" si="86"/>
        <v>7.555665371443511E-2</v>
      </c>
      <c r="J216" s="21">
        <f t="shared" si="86"/>
        <v>8.0153349134335958E-2</v>
      </c>
      <c r="K216" s="21">
        <f t="shared" si="86"/>
        <v>8.0147119373983514E-2</v>
      </c>
      <c r="L216" s="21">
        <f t="shared" si="86"/>
        <v>8.0766071697528835E-2</v>
      </c>
      <c r="M216" s="21">
        <f t="shared" si="86"/>
        <v>7.8371056628281088E-2</v>
      </c>
      <c r="N216" s="21">
        <f t="shared" si="86"/>
        <v>6.8425696579419132E-2</v>
      </c>
      <c r="O216" s="21">
        <f t="shared" si="86"/>
        <v>6.8672439218518955E-2</v>
      </c>
      <c r="P216" s="21">
        <f t="shared" si="86"/>
        <v>6.6686640767711705E-2</v>
      </c>
      <c r="Q216" s="21">
        <f t="shared" si="86"/>
        <v>6.9712394345863335E-2</v>
      </c>
      <c r="R216" s="21">
        <f t="shared" si="86"/>
        <v>7.0361355692880781E-2</v>
      </c>
      <c r="S216" s="21">
        <f t="shared" si="86"/>
        <v>7.0519004082246761E-2</v>
      </c>
      <c r="T216" s="21">
        <f t="shared" si="86"/>
        <v>7.0190361988958477E-2</v>
      </c>
      <c r="U216" s="21">
        <f t="shared" si="86"/>
        <v>6.8549715729371408E-2</v>
      </c>
      <c r="V216" s="21">
        <f t="shared" si="86"/>
        <v>6.6017332622633415E-2</v>
      </c>
      <c r="W216" s="21">
        <f t="shared" si="86"/>
        <v>6.5145255630119719E-2</v>
      </c>
      <c r="X216" s="21">
        <f t="shared" si="86"/>
        <v>6.359820019698055E-2</v>
      </c>
      <c r="Y216" s="21">
        <f t="shared" si="86"/>
        <v>6.5514019379594127E-2</v>
      </c>
      <c r="Z216" s="21">
        <f t="shared" si="86"/>
        <v>6.3643611975215203E-2</v>
      </c>
      <c r="AA216" s="21">
        <f t="shared" si="86"/>
        <v>6.1623679642224448E-2</v>
      </c>
      <c r="AB216" s="21">
        <f t="shared" si="86"/>
        <v>6.1262119928057801E-2</v>
      </c>
      <c r="AC216" s="21">
        <f t="shared" si="86"/>
        <v>6.0512881076841024E-2</v>
      </c>
      <c r="AD216" s="21">
        <f t="shared" si="86"/>
        <v>5.9365056247312913E-2</v>
      </c>
      <c r="AE216" s="21">
        <f t="shared" si="86"/>
        <v>5.9084821318349988E-2</v>
      </c>
    </row>
    <row r="217" spans="1:31" x14ac:dyDescent="0.2">
      <c r="A217" s="80" t="s">
        <v>441</v>
      </c>
      <c r="B217" s="4" t="s">
        <v>395</v>
      </c>
      <c r="C217" s="21">
        <f>+C218+C219</f>
        <v>1.8951402088877856E-2</v>
      </c>
      <c r="D217" s="21">
        <f t="shared" ref="D217:AE217" si="87">+D218+D219</f>
        <v>1.9285034189830817E-2</v>
      </c>
      <c r="E217" s="21">
        <f t="shared" si="87"/>
        <v>1.9973823263234054E-2</v>
      </c>
      <c r="F217" s="21">
        <f t="shared" si="87"/>
        <v>2.0838011953830275E-2</v>
      </c>
      <c r="G217" s="21">
        <f t="shared" si="87"/>
        <v>2.1639375122891769E-2</v>
      </c>
      <c r="H217" s="21">
        <f t="shared" si="87"/>
        <v>2.2123826448383566E-2</v>
      </c>
      <c r="I217" s="21">
        <f t="shared" si="87"/>
        <v>2.2530975476824977E-2</v>
      </c>
      <c r="J217" s="21">
        <f t="shared" si="87"/>
        <v>2.3887977294122002E-2</v>
      </c>
      <c r="K217" s="21">
        <f t="shared" si="87"/>
        <v>2.4712779057134419E-2</v>
      </c>
      <c r="L217" s="21">
        <f t="shared" si="87"/>
        <v>2.5365339897434364E-2</v>
      </c>
      <c r="M217" s="21">
        <f t="shared" si="87"/>
        <v>2.6077881087331327E-2</v>
      </c>
      <c r="N217" s="21">
        <f t="shared" si="87"/>
        <v>2.7290244264811712E-2</v>
      </c>
      <c r="O217" s="21">
        <f t="shared" si="87"/>
        <v>2.8025249391894141E-2</v>
      </c>
      <c r="P217" s="21">
        <f t="shared" si="87"/>
        <v>2.8732922025241369E-2</v>
      </c>
      <c r="Q217" s="21">
        <f t="shared" si="87"/>
        <v>2.9835516468523539E-2</v>
      </c>
      <c r="R217" s="21">
        <f t="shared" si="87"/>
        <v>3.0846756060829341E-2</v>
      </c>
      <c r="S217" s="21">
        <f t="shared" si="87"/>
        <v>3.201886999073314E-2</v>
      </c>
      <c r="T217" s="21">
        <f t="shared" si="87"/>
        <v>3.3082278993401965E-2</v>
      </c>
      <c r="U217" s="21">
        <f t="shared" si="87"/>
        <v>3.2030042725587293E-2</v>
      </c>
      <c r="V217" s="21">
        <f t="shared" si="87"/>
        <v>3.0104557876380937E-2</v>
      </c>
      <c r="W217" s="21">
        <f t="shared" si="87"/>
        <v>2.9287064693592428E-2</v>
      </c>
      <c r="X217" s="21">
        <f t="shared" si="87"/>
        <v>2.8180045809643055E-2</v>
      </c>
      <c r="Y217" s="21">
        <f t="shared" si="87"/>
        <v>2.9290470675715941E-2</v>
      </c>
      <c r="Z217" s="21">
        <f t="shared" si="87"/>
        <v>3.0439524878896191E-2</v>
      </c>
      <c r="AA217" s="21">
        <f t="shared" si="87"/>
        <v>2.9194929618248672E-2</v>
      </c>
      <c r="AB217" s="21">
        <f t="shared" si="87"/>
        <v>2.7624905979682042E-2</v>
      </c>
      <c r="AC217" s="21">
        <f t="shared" si="87"/>
        <v>2.7601131740037199E-2</v>
      </c>
      <c r="AD217" s="21">
        <f t="shared" si="87"/>
        <v>2.7637649895204099E-2</v>
      </c>
      <c r="AE217" s="21">
        <f t="shared" si="87"/>
        <v>2.7674168050370991E-2</v>
      </c>
    </row>
    <row r="218" spans="1:31" x14ac:dyDescent="0.2">
      <c r="A218" s="80" t="s">
        <v>442</v>
      </c>
      <c r="B218" s="4" t="s">
        <v>397</v>
      </c>
      <c r="C218" s="27">
        <v>1.0423762842252975E-2</v>
      </c>
      <c r="D218" s="27">
        <v>1.0544048244887009E-2</v>
      </c>
      <c r="E218" s="27">
        <v>1.0985402829465963E-2</v>
      </c>
      <c r="F218" s="27">
        <v>1.1464809819499978E-2</v>
      </c>
      <c r="G218" s="27">
        <v>1.1943348034319849E-2</v>
      </c>
      <c r="H218" s="27">
        <v>1.230237973733184E-2</v>
      </c>
      <c r="I218" s="27">
        <v>1.2568173877255671E-2</v>
      </c>
      <c r="J218" s="27">
        <v>1.3522694725105583E-2</v>
      </c>
      <c r="K218" s="27">
        <v>1.432280033310542E-2</v>
      </c>
      <c r="L218" s="27">
        <v>1.4951158958340141E-2</v>
      </c>
      <c r="M218" s="27">
        <v>1.5639984834827595E-2</v>
      </c>
      <c r="N218" s="27">
        <v>1.6829112628832143E-2</v>
      </c>
      <c r="O218" s="27">
        <v>1.7541355396703578E-2</v>
      </c>
      <c r="P218" s="27">
        <v>1.822673185494909E-2</v>
      </c>
      <c r="Q218" s="27">
        <v>1.9307489532036055E-2</v>
      </c>
      <c r="R218" s="27">
        <v>2.0297345056225054E-2</v>
      </c>
      <c r="S218" s="27">
        <v>2.1448520969043688E-2</v>
      </c>
      <c r="T218" s="27">
        <v>2.2491431421787323E-2</v>
      </c>
      <c r="U218" s="27">
        <v>2.1939738724584202E-2</v>
      </c>
      <c r="V218" s="27">
        <v>2.0516911618518111E-2</v>
      </c>
      <c r="W218" s="27">
        <v>2.020421942695631E-2</v>
      </c>
      <c r="X218" s="27">
        <v>1.9604173482375975E-2</v>
      </c>
      <c r="Y218" s="27">
        <v>2.0421205694844353E-2</v>
      </c>
      <c r="Z218" s="27">
        <v>2.1278117654970313E-2</v>
      </c>
      <c r="AA218" s="27">
        <v>2.034413189244471E-2</v>
      </c>
      <c r="AB218" s="27">
        <v>1.9082018175398396E-2</v>
      </c>
      <c r="AC218" s="27">
        <v>1.9137079019112303E-2</v>
      </c>
      <c r="AD218" s="27">
        <v>1.9269419618877778E-2</v>
      </c>
      <c r="AE218" s="27">
        <v>1.9401760218643246E-2</v>
      </c>
    </row>
    <row r="219" spans="1:31" x14ac:dyDescent="0.2">
      <c r="A219" s="80" t="s">
        <v>443</v>
      </c>
      <c r="B219" s="4" t="s">
        <v>399</v>
      </c>
      <c r="C219" s="21">
        <f t="shared" ref="C219" si="88">+C220+C221+C222+C223+C224</f>
        <v>8.5276392466248786E-3</v>
      </c>
      <c r="D219" s="21">
        <f t="shared" ref="D219:AE219" si="89">+D220+D221+D222+D223+D224</f>
        <v>8.740985944943807E-3</v>
      </c>
      <c r="E219" s="21">
        <f t="shared" si="89"/>
        <v>8.9884204337680913E-3</v>
      </c>
      <c r="F219" s="21">
        <f t="shared" si="89"/>
        <v>9.3732021343302958E-3</v>
      </c>
      <c r="G219" s="21">
        <f t="shared" si="89"/>
        <v>9.6960270885719183E-3</v>
      </c>
      <c r="H219" s="21">
        <f t="shared" si="89"/>
        <v>9.8214467110517255E-3</v>
      </c>
      <c r="I219" s="21">
        <f t="shared" si="89"/>
        <v>9.962801599569306E-3</v>
      </c>
      <c r="J219" s="21">
        <f t="shared" si="89"/>
        <v>1.0365282569016417E-2</v>
      </c>
      <c r="K219" s="21">
        <f t="shared" si="89"/>
        <v>1.0389978724028998E-2</v>
      </c>
      <c r="L219" s="21">
        <f t="shared" si="89"/>
        <v>1.0414180939094221E-2</v>
      </c>
      <c r="M219" s="21">
        <f t="shared" si="89"/>
        <v>1.0437896252503734E-2</v>
      </c>
      <c r="N219" s="21">
        <f t="shared" si="89"/>
        <v>1.046113163597957E-2</v>
      </c>
      <c r="O219" s="21">
        <f t="shared" si="89"/>
        <v>1.0483893995190563E-2</v>
      </c>
      <c r="P219" s="21">
        <f t="shared" si="89"/>
        <v>1.0506190170292279E-2</v>
      </c>
      <c r="Q219" s="21">
        <f t="shared" si="89"/>
        <v>1.0528026936487484E-2</v>
      </c>
      <c r="R219" s="21">
        <f t="shared" si="89"/>
        <v>1.0549411004604287E-2</v>
      </c>
      <c r="S219" s="21">
        <f t="shared" si="89"/>
        <v>1.057034902168945E-2</v>
      </c>
      <c r="T219" s="21">
        <f t="shared" si="89"/>
        <v>1.0590847571614645E-2</v>
      </c>
      <c r="U219" s="21">
        <f t="shared" si="89"/>
        <v>1.009030400100309E-2</v>
      </c>
      <c r="V219" s="21">
        <f t="shared" si="89"/>
        <v>9.5876462578628283E-3</v>
      </c>
      <c r="W219" s="21">
        <f t="shared" si="89"/>
        <v>9.0828452666361185E-3</v>
      </c>
      <c r="X219" s="21">
        <f t="shared" si="89"/>
        <v>8.5758723272670798E-3</v>
      </c>
      <c r="Y219" s="21">
        <f t="shared" si="89"/>
        <v>8.869264980871587E-3</v>
      </c>
      <c r="Z219" s="21">
        <f t="shared" si="89"/>
        <v>9.1614072239258777E-3</v>
      </c>
      <c r="AA219" s="21">
        <f t="shared" si="89"/>
        <v>8.8507977258039626E-3</v>
      </c>
      <c r="AB219" s="21">
        <f t="shared" si="89"/>
        <v>8.5428878042836439E-3</v>
      </c>
      <c r="AC219" s="21">
        <f t="shared" si="89"/>
        <v>8.4640527209248959E-3</v>
      </c>
      <c r="AD219" s="21">
        <f t="shared" si="89"/>
        <v>8.3682302763263203E-3</v>
      </c>
      <c r="AE219" s="21">
        <f t="shared" si="89"/>
        <v>8.2724078317277447E-3</v>
      </c>
    </row>
    <row r="220" spans="1:31" x14ac:dyDescent="0.2">
      <c r="A220" s="80" t="s">
        <v>444</v>
      </c>
      <c r="B220" s="4" t="s">
        <v>401</v>
      </c>
      <c r="C220" s="27">
        <v>1.7861762657019398E-3</v>
      </c>
      <c r="D220" s="27">
        <v>1.7815736737296875E-3</v>
      </c>
      <c r="E220" s="27">
        <v>1.8464148681819881E-3</v>
      </c>
      <c r="F220" s="27">
        <v>1.9043474678594849E-3</v>
      </c>
      <c r="G220" s="27">
        <v>1.9574994134807316E-3</v>
      </c>
      <c r="H220" s="27">
        <v>1.9802989978619859E-3</v>
      </c>
      <c r="I220" s="27">
        <v>2.013703037368086E-3</v>
      </c>
      <c r="J220" s="27">
        <v>2.1784081470013483E-3</v>
      </c>
      <c r="K220" s="27">
        <v>2.1994366710036723E-3</v>
      </c>
      <c r="L220" s="27">
        <v>2.2198745798517523E-3</v>
      </c>
      <c r="M220" s="27">
        <v>2.2397288317868047E-3</v>
      </c>
      <c r="N220" s="27">
        <v>2.2590063078873181E-3</v>
      </c>
      <c r="O220" s="27">
        <v>2.2777138132403468E-3</v>
      </c>
      <c r="P220" s="27">
        <v>2.2958580780920346E-3</v>
      </c>
      <c r="Q220" s="27">
        <v>2.3134457589777972E-3</v>
      </c>
      <c r="R220" s="27">
        <v>2.3304834398326147E-3</v>
      </c>
      <c r="S220" s="27">
        <v>2.3469776330817889E-3</v>
      </c>
      <c r="T220" s="27">
        <v>2.3629347807126496E-3</v>
      </c>
      <c r="U220" s="27">
        <v>2.2378262032045496E-3</v>
      </c>
      <c r="V220" s="27">
        <v>2.1147814507491316E-3</v>
      </c>
      <c r="W220" s="27">
        <v>1.9937782327983382E-3</v>
      </c>
      <c r="X220" s="27">
        <v>1.8747945016804805E-3</v>
      </c>
      <c r="Y220" s="27">
        <v>1.9961736222683137E-3</v>
      </c>
      <c r="Z220" s="27">
        <v>2.1151052647922289E-3</v>
      </c>
      <c r="AA220" s="27">
        <v>1.9495691090535736E-3</v>
      </c>
      <c r="AB220" s="27">
        <v>1.7868947497124727E-3</v>
      </c>
      <c r="AC220" s="27">
        <v>1.7825417093592349E-3</v>
      </c>
      <c r="AD220" s="27">
        <v>1.7948687023495434E-3</v>
      </c>
      <c r="AE220" s="27">
        <v>1.8071956953398516E-3</v>
      </c>
    </row>
    <row r="221" spans="1:31" x14ac:dyDescent="0.2">
      <c r="A221" s="80" t="s">
        <v>445</v>
      </c>
      <c r="B221" s="4" t="s">
        <v>403</v>
      </c>
      <c r="C221" s="27">
        <v>1.5136291513089806E-3</v>
      </c>
      <c r="D221" s="27">
        <v>1.5990395014887995E-3</v>
      </c>
      <c r="E221" s="27">
        <v>1.6064735218053344E-3</v>
      </c>
      <c r="F221" s="27">
        <v>1.6720264024039535E-3</v>
      </c>
      <c r="G221" s="27">
        <v>1.7853355787592307E-3</v>
      </c>
      <c r="H221" s="27">
        <v>1.8393771678459423E-3</v>
      </c>
      <c r="I221" s="27">
        <v>1.8451612090676481E-3</v>
      </c>
      <c r="J221" s="27">
        <v>1.9220775269397764E-3</v>
      </c>
      <c r="K221" s="27">
        <v>1.9903031165631351E-3</v>
      </c>
      <c r="L221" s="27">
        <v>2.0593969717824555E-3</v>
      </c>
      <c r="M221" s="27">
        <v>2.129360667220311E-3</v>
      </c>
      <c r="N221" s="27">
        <v>2.2001957498054155E-3</v>
      </c>
      <c r="O221" s="27">
        <v>2.2719037397555077E-3</v>
      </c>
      <c r="P221" s="27">
        <v>2.3444861315086167E-3</v>
      </c>
      <c r="Q221" s="27">
        <v>2.4179443946062804E-3</v>
      </c>
      <c r="R221" s="27">
        <v>2.4922799745319517E-3</v>
      </c>
      <c r="S221" s="27">
        <v>2.5674942935075668E-3</v>
      </c>
      <c r="T221" s="27">
        <v>2.6435887512510268E-3</v>
      </c>
      <c r="U221" s="27">
        <v>2.5563428164292602E-3</v>
      </c>
      <c r="V221" s="27">
        <v>2.4675129094954501E-3</v>
      </c>
      <c r="W221" s="27">
        <v>2.3770954953152156E-3</v>
      </c>
      <c r="X221" s="27">
        <v>2.2850871039474313E-3</v>
      </c>
      <c r="Y221" s="27">
        <v>2.3756451093203024E-3</v>
      </c>
      <c r="Z221" s="27">
        <v>2.4673047710967841E-3</v>
      </c>
      <c r="AA221" s="27">
        <v>2.4340679791239848E-3</v>
      </c>
      <c r="AB221" s="27">
        <v>2.4001116343121834E-3</v>
      </c>
      <c r="AC221" s="27">
        <v>2.4158198996683004E-3</v>
      </c>
      <c r="AD221" s="27">
        <v>2.4142534678849325E-3</v>
      </c>
      <c r="AE221" s="27">
        <v>2.4126870361015642E-3</v>
      </c>
    </row>
    <row r="222" spans="1:31" x14ac:dyDescent="0.2">
      <c r="A222" s="80" t="s">
        <v>446</v>
      </c>
      <c r="B222" s="4" t="s">
        <v>405</v>
      </c>
      <c r="C222" s="27">
        <v>3.6583615005909788E-4</v>
      </c>
      <c r="D222" s="27">
        <v>3.6203560653150327E-4</v>
      </c>
      <c r="E222" s="27">
        <v>3.7433298183460776E-4</v>
      </c>
      <c r="F222" s="27">
        <v>3.7624387871162219E-4</v>
      </c>
      <c r="G222" s="27">
        <v>3.8748420871877816E-4</v>
      </c>
      <c r="H222" s="27">
        <v>3.7748729221093056E-4</v>
      </c>
      <c r="I222" s="27">
        <v>4.0149617721110294E-4</v>
      </c>
      <c r="J222" s="27">
        <v>4.8362268296861809E-4</v>
      </c>
      <c r="K222" s="27">
        <v>4.7122115081387031E-4</v>
      </c>
      <c r="L222" s="27">
        <v>4.5878611624403299E-4</v>
      </c>
      <c r="M222" s="27">
        <v>4.4631755481767439E-4</v>
      </c>
      <c r="N222" s="27">
        <v>4.3381544225667686E-4</v>
      </c>
      <c r="O222" s="27">
        <v>4.2127975444473985E-4</v>
      </c>
      <c r="P222" s="27">
        <v>4.0871046742589802E-4</v>
      </c>
      <c r="Q222" s="27">
        <v>3.9610755740306894E-4</v>
      </c>
      <c r="R222" s="27">
        <v>3.8347100073661588E-4</v>
      </c>
      <c r="S222" s="27">
        <v>3.7080077394293753E-4</v>
      </c>
      <c r="T222" s="27">
        <v>3.5809685369307236E-4</v>
      </c>
      <c r="U222" s="27">
        <v>3.2723788492942989E-4</v>
      </c>
      <c r="V222" s="27">
        <v>2.9629857868879758E-4</v>
      </c>
      <c r="W222" s="27">
        <v>2.6527888203213795E-4</v>
      </c>
      <c r="X222" s="27">
        <v>2.3417874236546086E-4</v>
      </c>
      <c r="Y222" s="27">
        <v>2.5687235841113443E-4</v>
      </c>
      <c r="Z222" s="27">
        <v>2.7962348753897263E-4</v>
      </c>
      <c r="AA222" s="27">
        <v>2.6522319262615838E-4</v>
      </c>
      <c r="AB222" s="27">
        <v>2.5078529253668845E-4</v>
      </c>
      <c r="AC222" s="27">
        <v>2.3576554779763397E-4</v>
      </c>
      <c r="AD222" s="27">
        <v>2.2042529551800734E-4</v>
      </c>
      <c r="AE222" s="27">
        <v>2.0508504323838071E-4</v>
      </c>
    </row>
    <row r="223" spans="1:31" x14ac:dyDescent="0.2">
      <c r="A223" s="80" t="s">
        <v>447</v>
      </c>
      <c r="B223" s="4" t="s">
        <v>407</v>
      </c>
      <c r="C223" s="27">
        <v>2.1415710056187118E-3</v>
      </c>
      <c r="D223" s="27">
        <v>2.1759106497030957E-3</v>
      </c>
      <c r="E223" s="27">
        <v>2.3199007865506052E-3</v>
      </c>
      <c r="F223" s="27">
        <v>2.3718682039326399E-3</v>
      </c>
      <c r="G223" s="27">
        <v>2.3572931775299902E-3</v>
      </c>
      <c r="H223" s="27">
        <v>2.4126494890699185E-3</v>
      </c>
      <c r="I223" s="27">
        <v>2.3593935037689376E-3</v>
      </c>
      <c r="J223" s="27">
        <v>2.3913830279904975E-3</v>
      </c>
      <c r="K223" s="27">
        <v>2.3733549394953568E-3</v>
      </c>
      <c r="L223" s="27">
        <v>2.3546461653159382E-3</v>
      </c>
      <c r="M223" s="27">
        <v>2.3352551778381666E-3</v>
      </c>
      <c r="N223" s="27">
        <v>2.3151804878184653E-3</v>
      </c>
      <c r="O223" s="27">
        <v>2.2944206427457179E-3</v>
      </c>
      <c r="P223" s="27">
        <v>2.2729742252991557E-3</v>
      </c>
      <c r="Q223" s="27">
        <v>2.2508398518951518E-3</v>
      </c>
      <c r="R223" s="27">
        <v>2.2280161713163832E-3</v>
      </c>
      <c r="S223" s="27">
        <v>2.2045018634175304E-3</v>
      </c>
      <c r="T223" s="27">
        <v>2.1802956379020841E-3</v>
      </c>
      <c r="U223" s="27">
        <v>2.0577954127495792E-3</v>
      </c>
      <c r="V223" s="27">
        <v>1.9329884235722704E-3</v>
      </c>
      <c r="W223" s="27">
        <v>1.8058712807744561E-3</v>
      </c>
      <c r="X223" s="27">
        <v>1.6764406626366495E-3</v>
      </c>
      <c r="Y223" s="27">
        <v>1.6874292755552343E-3</v>
      </c>
      <c r="Z223" s="27">
        <v>1.698388488531481E-3</v>
      </c>
      <c r="AA223" s="27">
        <v>1.7644282941237305E-3</v>
      </c>
      <c r="AB223" s="27">
        <v>1.8313101378638335E-3</v>
      </c>
      <c r="AC223" s="27">
        <v>1.8126766643496201E-3</v>
      </c>
      <c r="AD223" s="27">
        <v>1.7796590347073761E-3</v>
      </c>
      <c r="AE223" s="27">
        <v>1.746641405065132E-3</v>
      </c>
    </row>
    <row r="224" spans="1:31" x14ac:dyDescent="0.2">
      <c r="A224" s="80" t="s">
        <v>448</v>
      </c>
      <c r="B224" s="4" t="s">
        <v>409</v>
      </c>
      <c r="C224" s="27">
        <v>2.7204266739361475E-3</v>
      </c>
      <c r="D224" s="27">
        <v>2.8224265134907207E-3</v>
      </c>
      <c r="E224" s="27">
        <v>2.8412982753955561E-3</v>
      </c>
      <c r="F224" s="27">
        <v>3.0487161814225952E-3</v>
      </c>
      <c r="G224" s="27">
        <v>3.2084147100831877E-3</v>
      </c>
      <c r="H224" s="27">
        <v>3.2116337640629477E-3</v>
      </c>
      <c r="I224" s="27">
        <v>3.3430476721535321E-3</v>
      </c>
      <c r="J224" s="27">
        <v>3.3897911841161777E-3</v>
      </c>
      <c r="K224" s="27">
        <v>3.3556628461529638E-3</v>
      </c>
      <c r="L224" s="27">
        <v>3.3214771059000411E-3</v>
      </c>
      <c r="M224" s="27">
        <v>3.287234020840777E-3</v>
      </c>
      <c r="N224" s="27">
        <v>3.2529336482116943E-3</v>
      </c>
      <c r="O224" s="27">
        <v>3.218576045004252E-3</v>
      </c>
      <c r="P224" s="27">
        <v>3.1841612679665734E-3</v>
      </c>
      <c r="Q224" s="27">
        <v>3.1496893736051861E-3</v>
      </c>
      <c r="R224" s="27">
        <v>3.1151604181867232E-3</v>
      </c>
      <c r="S224" s="27">
        <v>3.0805744577396261E-3</v>
      </c>
      <c r="T224" s="27">
        <v>3.0459315480558125E-3</v>
      </c>
      <c r="U224" s="27">
        <v>2.9111016836902703E-3</v>
      </c>
      <c r="V224" s="27">
        <v>2.7760648953571786E-3</v>
      </c>
      <c r="W224" s="27">
        <v>2.6408213757159703E-3</v>
      </c>
      <c r="X224" s="27">
        <v>2.5053713166370574E-3</v>
      </c>
      <c r="Y224" s="27">
        <v>2.5531446153166043E-3</v>
      </c>
      <c r="Z224" s="27">
        <v>2.6009852119664111E-3</v>
      </c>
      <c r="AA224" s="27">
        <v>2.4375091508765149E-3</v>
      </c>
      <c r="AB224" s="27">
        <v>2.273785989858466E-3</v>
      </c>
      <c r="AC224" s="27">
        <v>2.2172488997501058E-3</v>
      </c>
      <c r="AD224" s="27">
        <v>2.1590237758664617E-3</v>
      </c>
      <c r="AE224" s="27">
        <v>2.1007986519828176E-3</v>
      </c>
    </row>
    <row r="225" spans="1:31" x14ac:dyDescent="0.2">
      <c r="A225" s="80" t="s">
        <v>449</v>
      </c>
      <c r="B225" s="4" t="s">
        <v>411</v>
      </c>
      <c r="C225" s="27">
        <v>1.6768829085565965E-3</v>
      </c>
      <c r="D225" s="27">
        <v>1.6376514495915467E-3</v>
      </c>
      <c r="E225" s="27">
        <v>1.616764330235154E-3</v>
      </c>
      <c r="F225" s="27">
        <v>1.6238652522504629E-3</v>
      </c>
      <c r="G225" s="27">
        <v>1.6155463806499413E-3</v>
      </c>
      <c r="H225" s="27">
        <v>1.5774818759619767E-3</v>
      </c>
      <c r="I225" s="27">
        <v>1.339383734465197E-3</v>
      </c>
      <c r="J225" s="27">
        <v>1.2959999999999998E-3</v>
      </c>
      <c r="K225" s="27">
        <v>1.2449550000000001E-3</v>
      </c>
      <c r="L225" s="27">
        <v>1.1939100000000001E-3</v>
      </c>
      <c r="M225" s="27">
        <v>1.1428649999999999E-3</v>
      </c>
      <c r="N225" s="27">
        <v>1.0918199999999999E-3</v>
      </c>
      <c r="O225" s="27">
        <v>1.0407749999999999E-3</v>
      </c>
      <c r="P225" s="27">
        <v>9.8972999999999986E-4</v>
      </c>
      <c r="Q225" s="27">
        <v>9.3868499999999987E-4</v>
      </c>
      <c r="R225" s="27">
        <v>8.8763999999999987E-4</v>
      </c>
      <c r="S225" s="27">
        <v>8.3659499999999987E-4</v>
      </c>
      <c r="T225" s="27">
        <v>7.8554999999999988E-4</v>
      </c>
      <c r="U225" s="27">
        <v>7.538099799206246E-4</v>
      </c>
      <c r="V225" s="27">
        <v>7.2206995984124944E-4</v>
      </c>
      <c r="W225" s="27">
        <v>6.9032993976187416E-4</v>
      </c>
      <c r="X225" s="27">
        <v>6.7595213118325909E-4</v>
      </c>
      <c r="Y225" s="27">
        <v>6.615743226046439E-4</v>
      </c>
      <c r="Z225" s="27">
        <v>6.4719651402602905E-4</v>
      </c>
      <c r="AA225" s="27">
        <v>6.06254869417101E-4</v>
      </c>
      <c r="AB225" s="27">
        <v>5.6531322480817318E-4</v>
      </c>
      <c r="AC225" s="27">
        <v>5.4188331673156931E-4</v>
      </c>
      <c r="AD225" s="27">
        <v>5.1845340865496544E-4</v>
      </c>
      <c r="AE225" s="27">
        <v>4.9502350057836157E-4</v>
      </c>
    </row>
    <row r="226" spans="1:31" x14ac:dyDescent="0.2">
      <c r="A226" s="80" t="s">
        <v>450</v>
      </c>
      <c r="B226" s="4" t="s">
        <v>413</v>
      </c>
      <c r="C226" s="21">
        <f t="shared" ref="C226" si="90">+C227+C228+C229</f>
        <v>3.0412564286037551E-2</v>
      </c>
      <c r="D226" s="21">
        <f t="shared" ref="D226:AE226" si="91">+D227+D228+D229</f>
        <v>3.1336364834716662E-2</v>
      </c>
      <c r="E226" s="21">
        <f t="shared" si="91"/>
        <v>3.1815326524924949E-2</v>
      </c>
      <c r="F226" s="21">
        <f t="shared" si="91"/>
        <v>3.2162630435551044E-2</v>
      </c>
      <c r="G226" s="21">
        <f t="shared" si="91"/>
        <v>3.3392780178827991E-2</v>
      </c>
      <c r="H226" s="21">
        <f t="shared" si="91"/>
        <v>3.3189121065487326E-2</v>
      </c>
      <c r="I226" s="21">
        <f t="shared" si="91"/>
        <v>3.44758247199684E-2</v>
      </c>
      <c r="J226" s="21">
        <f t="shared" si="91"/>
        <v>3.6401831840213963E-2</v>
      </c>
      <c r="K226" s="21">
        <f t="shared" si="91"/>
        <v>3.5697819316849094E-2</v>
      </c>
      <c r="L226" s="21">
        <f t="shared" si="91"/>
        <v>3.5791229800094485E-2</v>
      </c>
      <c r="M226" s="21">
        <f t="shared" si="91"/>
        <v>3.2810692540949773E-2</v>
      </c>
      <c r="N226" s="21">
        <f t="shared" si="91"/>
        <v>2.177998831460742E-2</v>
      </c>
      <c r="O226" s="21">
        <f t="shared" si="91"/>
        <v>2.1418744826624807E-2</v>
      </c>
      <c r="P226" s="21">
        <f t="shared" si="91"/>
        <v>1.8852292742470342E-2</v>
      </c>
      <c r="Q226" s="21">
        <f t="shared" si="91"/>
        <v>2.0902470877339797E-2</v>
      </c>
      <c r="R226" s="21">
        <f t="shared" si="91"/>
        <v>2.0667211632051447E-2</v>
      </c>
      <c r="S226" s="21">
        <f t="shared" si="91"/>
        <v>1.9779765091513621E-2</v>
      </c>
      <c r="T226" s="21">
        <f t="shared" si="91"/>
        <v>1.8514732995556515E-2</v>
      </c>
      <c r="U226" s="21">
        <f t="shared" si="91"/>
        <v>1.8006769580654582E-2</v>
      </c>
      <c r="V226" s="21">
        <f t="shared" si="91"/>
        <v>1.7480317899993401E-2</v>
      </c>
      <c r="W226" s="21">
        <f t="shared" si="91"/>
        <v>1.7506180667138681E-2</v>
      </c>
      <c r="X226" s="21">
        <f t="shared" si="91"/>
        <v>1.8097900761676583E-2</v>
      </c>
      <c r="Y226" s="21">
        <f t="shared" si="91"/>
        <v>1.9936670688354533E-2</v>
      </c>
      <c r="Z226" s="21">
        <f t="shared" si="91"/>
        <v>1.7928832656211393E-2</v>
      </c>
      <c r="AA226" s="21">
        <f t="shared" si="91"/>
        <v>1.668562241860929E-2</v>
      </c>
      <c r="AB226" s="21">
        <f t="shared" si="91"/>
        <v>1.7379027994739556E-2</v>
      </c>
      <c r="AC226" s="21">
        <f t="shared" si="91"/>
        <v>1.7263490362373367E-2</v>
      </c>
      <c r="AD226" s="21">
        <f t="shared" si="91"/>
        <v>1.6689074356884104E-2</v>
      </c>
      <c r="AE226" s="21">
        <f t="shared" si="91"/>
        <v>1.6982220751960032E-2</v>
      </c>
    </row>
    <row r="227" spans="1:31" x14ac:dyDescent="0.2">
      <c r="A227" s="80" t="s">
        <v>451</v>
      </c>
      <c r="B227" s="4" t="s">
        <v>415</v>
      </c>
      <c r="C227" s="27">
        <v>7.1753586474819489E-3</v>
      </c>
      <c r="D227" s="27">
        <v>7.3933146275555004E-3</v>
      </c>
      <c r="E227" s="27">
        <v>7.506317986079477E-3</v>
      </c>
      <c r="F227" s="27">
        <v>7.5882587949825716E-3</v>
      </c>
      <c r="G227" s="27">
        <v>7.8784929730381301E-3</v>
      </c>
      <c r="H227" s="27">
        <v>7.8304428590686755E-3</v>
      </c>
      <c r="I227" s="27">
        <v>8.1340200289216659E-3</v>
      </c>
      <c r="J227" s="27">
        <v>8.5884306374907869E-3</v>
      </c>
      <c r="K227" s="27">
        <v>8.4223301304782658E-3</v>
      </c>
      <c r="L227" s="27">
        <v>8.4443688415983265E-3</v>
      </c>
      <c r="M227" s="27">
        <v>7.7411586947852646E-3</v>
      </c>
      <c r="N227" s="27">
        <v>5.1386402680625703E-3</v>
      </c>
      <c r="O227" s="27">
        <v>5.0534106385922064E-3</v>
      </c>
      <c r="P227" s="27">
        <v>4.4478972730572835E-3</v>
      </c>
      <c r="Q227" s="27">
        <v>4.9316040486700082E-3</v>
      </c>
      <c r="R227" s="27">
        <v>4.8760983884368527E-3</v>
      </c>
      <c r="S227" s="27">
        <v>4.6667195557630985E-3</v>
      </c>
      <c r="T227" s="27">
        <v>4.3682554439014318E-3</v>
      </c>
      <c r="U227" s="27">
        <v>4.2484095917910795E-3</v>
      </c>
      <c r="V227" s="27">
        <v>4.1242017287583706E-3</v>
      </c>
      <c r="W227" s="27">
        <v>4.1303036354617424E-3</v>
      </c>
      <c r="X227" s="27">
        <v>4.2699105379675143E-3</v>
      </c>
      <c r="Y227" s="27">
        <v>4.7037389244865583E-3</v>
      </c>
      <c r="Z227" s="27">
        <v>4.230021619652264E-3</v>
      </c>
      <c r="AA227" s="27">
        <v>3.9367060266257414E-3</v>
      </c>
      <c r="AB227" s="27">
        <v>4.1003039939034557E-3</v>
      </c>
      <c r="AC227" s="27">
        <v>4.0730447354696327E-3</v>
      </c>
      <c r="AD227" s="27">
        <v>3.9375204563107174E-3</v>
      </c>
      <c r="AE227" s="27">
        <v>4.0066836646841693E-3</v>
      </c>
    </row>
    <row r="228" spans="1:31" x14ac:dyDescent="0.2">
      <c r="A228" s="80" t="s">
        <v>452</v>
      </c>
      <c r="B228" s="4" t="s">
        <v>417</v>
      </c>
      <c r="C228" s="27">
        <v>1.9256126328387653E-4</v>
      </c>
      <c r="D228" s="27">
        <v>1.9841043137779014E-4</v>
      </c>
      <c r="E228" s="27">
        <v>2.0144304208643177E-4</v>
      </c>
      <c r="F228" s="27">
        <v>2.0364204376036477E-4</v>
      </c>
      <c r="G228" s="27">
        <v>2.1143090320562032E-4</v>
      </c>
      <c r="H228" s="27">
        <v>2.1014140798991576E-4</v>
      </c>
      <c r="I228" s="27">
        <v>2.1828834617140303E-4</v>
      </c>
      <c r="J228" s="27">
        <v>2.3048312069551299E-4</v>
      </c>
      <c r="K228" s="27">
        <v>2.2602557020447972E-4</v>
      </c>
      <c r="L228" s="27">
        <v>2.2661701131048158E-4</v>
      </c>
      <c r="M228" s="27">
        <v>2.0774533661420936E-4</v>
      </c>
      <c r="N228" s="27">
        <v>1.3790294118981399E-4</v>
      </c>
      <c r="O228" s="27">
        <v>1.3561567919688359E-4</v>
      </c>
      <c r="P228" s="27">
        <v>1.1936584078029178E-4</v>
      </c>
      <c r="Q228" s="27">
        <v>1.3234682087438695E-4</v>
      </c>
      <c r="R228" s="27">
        <v>1.3085724515016128E-4</v>
      </c>
      <c r="S228" s="27">
        <v>1.2523825737472647E-4</v>
      </c>
      <c r="T228" s="27">
        <v>1.1722853559654724E-4</v>
      </c>
      <c r="U228" s="27">
        <v>1.1401229654628029E-4</v>
      </c>
      <c r="V228" s="27">
        <v>1.1067899654130248E-4</v>
      </c>
      <c r="W228" s="27">
        <v>1.1084275014874813E-4</v>
      </c>
      <c r="X228" s="27">
        <v>1.1458930594203861E-4</v>
      </c>
      <c r="Y228" s="27">
        <v>1.2623172637851802E-4</v>
      </c>
      <c r="Z228" s="27">
        <v>1.1351882837023006E-4</v>
      </c>
      <c r="AA228" s="27">
        <v>1.0564727463906328E-4</v>
      </c>
      <c r="AB228" s="27">
        <v>1.100376658093675E-4</v>
      </c>
      <c r="AC228" s="27">
        <v>1.0930612366658683E-4</v>
      </c>
      <c r="AD228" s="27">
        <v>1.0566913105303498E-4</v>
      </c>
      <c r="AE228" s="27">
        <v>1.0752522709386933E-4</v>
      </c>
    </row>
    <row r="229" spans="1:31" x14ac:dyDescent="0.2">
      <c r="A229" s="80" t="s">
        <v>453</v>
      </c>
      <c r="B229" s="4" t="s">
        <v>419</v>
      </c>
      <c r="C229" s="27">
        <v>2.3044644375271726E-2</v>
      </c>
      <c r="D229" s="27">
        <v>2.3744639775783373E-2</v>
      </c>
      <c r="E229" s="27">
        <v>2.4107565496759041E-2</v>
      </c>
      <c r="F229" s="27">
        <v>2.4370729596808107E-2</v>
      </c>
      <c r="G229" s="27">
        <v>2.5302856302584237E-2</v>
      </c>
      <c r="H229" s="27">
        <v>2.5148536798428732E-2</v>
      </c>
      <c r="I229" s="27">
        <v>2.6123516344875329E-2</v>
      </c>
      <c r="J229" s="27">
        <v>2.7582918082027667E-2</v>
      </c>
      <c r="K229" s="27">
        <v>2.7049463616166346E-2</v>
      </c>
      <c r="L229" s="27">
        <v>2.7120243947185672E-2</v>
      </c>
      <c r="M229" s="27">
        <v>2.4861788509550297E-2</v>
      </c>
      <c r="N229" s="27">
        <v>1.6503445105355036E-2</v>
      </c>
      <c r="O229" s="27">
        <v>1.6229718508835717E-2</v>
      </c>
      <c r="P229" s="27">
        <v>1.4285029628632767E-2</v>
      </c>
      <c r="Q229" s="27">
        <v>1.5838520007795402E-2</v>
      </c>
      <c r="R229" s="27">
        <v>1.5660255998464434E-2</v>
      </c>
      <c r="S229" s="27">
        <v>1.4987807278375797E-2</v>
      </c>
      <c r="T229" s="27">
        <v>1.4029249016058535E-2</v>
      </c>
      <c r="U229" s="27">
        <v>1.3644347692317222E-2</v>
      </c>
      <c r="V229" s="27">
        <v>1.3245437174693729E-2</v>
      </c>
      <c r="W229" s="27">
        <v>1.326503428152819E-2</v>
      </c>
      <c r="X229" s="27">
        <v>1.371340091776703E-2</v>
      </c>
      <c r="Y229" s="27">
        <v>1.5106700037489457E-2</v>
      </c>
      <c r="Z229" s="27">
        <v>1.3585292208188899E-2</v>
      </c>
      <c r="AA229" s="27">
        <v>1.2643269117344487E-2</v>
      </c>
      <c r="AB229" s="27">
        <v>1.3168686335026734E-2</v>
      </c>
      <c r="AC229" s="27">
        <v>1.3081139503237148E-2</v>
      </c>
      <c r="AD229" s="27">
        <v>1.2645884769520353E-2</v>
      </c>
      <c r="AE229" s="27">
        <v>1.2868011860181994E-2</v>
      </c>
    </row>
    <row r="230" spans="1:31" x14ac:dyDescent="0.2">
      <c r="A230" s="80" t="s">
        <v>454</v>
      </c>
      <c r="B230" s="4" t="s">
        <v>421</v>
      </c>
      <c r="C230" s="21">
        <f t="shared" ref="C230" si="92">+C231+C232+C233+C234+C235+C236+C237</f>
        <v>1.6558418058617134E-2</v>
      </c>
      <c r="D230" s="21">
        <f t="shared" ref="D230:AE230" si="93">+D231+D232+D233+D234+D235+D236+D237</f>
        <v>1.6562929793511576E-2</v>
      </c>
      <c r="E230" s="21">
        <f t="shared" si="93"/>
        <v>1.6548882909620317E-2</v>
      </c>
      <c r="F230" s="21">
        <f t="shared" si="93"/>
        <v>1.6716932558771689E-2</v>
      </c>
      <c r="G230" s="21">
        <f t="shared" si="93"/>
        <v>1.7042460812456788E-2</v>
      </c>
      <c r="H230" s="21">
        <f t="shared" si="93"/>
        <v>1.6873251185863174E-2</v>
      </c>
      <c r="I230" s="21">
        <f t="shared" si="93"/>
        <v>1.721046978317654E-2</v>
      </c>
      <c r="J230" s="21">
        <f t="shared" si="93"/>
        <v>1.8567539999999997E-2</v>
      </c>
      <c r="K230" s="21">
        <f t="shared" si="93"/>
        <v>1.8491565999999997E-2</v>
      </c>
      <c r="L230" s="21">
        <f t="shared" si="93"/>
        <v>1.8415591999999995E-2</v>
      </c>
      <c r="M230" s="21">
        <f t="shared" si="93"/>
        <v>1.8339617999999995E-2</v>
      </c>
      <c r="N230" s="21">
        <f t="shared" si="93"/>
        <v>1.8263643999999999E-2</v>
      </c>
      <c r="O230" s="21">
        <f t="shared" si="93"/>
        <v>1.818767E-2</v>
      </c>
      <c r="P230" s="21">
        <f t="shared" si="93"/>
        <v>1.8111695999999997E-2</v>
      </c>
      <c r="Q230" s="21">
        <f t="shared" si="93"/>
        <v>1.8035721999999997E-2</v>
      </c>
      <c r="R230" s="21">
        <f t="shared" si="93"/>
        <v>1.7959747999999998E-2</v>
      </c>
      <c r="S230" s="21">
        <f t="shared" si="93"/>
        <v>1.7883773999999998E-2</v>
      </c>
      <c r="T230" s="21">
        <f t="shared" si="93"/>
        <v>1.7807799999999995E-2</v>
      </c>
      <c r="U230" s="21">
        <f t="shared" si="93"/>
        <v>1.7759093443208911E-2</v>
      </c>
      <c r="V230" s="21">
        <f t="shared" si="93"/>
        <v>1.7710386886417819E-2</v>
      </c>
      <c r="W230" s="21">
        <f t="shared" si="93"/>
        <v>1.7661680329626735E-2</v>
      </c>
      <c r="X230" s="21">
        <f t="shared" si="93"/>
        <v>1.6644301494477654E-2</v>
      </c>
      <c r="Y230" s="21">
        <f t="shared" si="93"/>
        <v>1.5625303692919007E-2</v>
      </c>
      <c r="Z230" s="21">
        <f t="shared" si="93"/>
        <v>1.4628057926081585E-2</v>
      </c>
      <c r="AA230" s="21">
        <f t="shared" si="93"/>
        <v>1.5136872735949386E-2</v>
      </c>
      <c r="AB230" s="21">
        <f t="shared" si="93"/>
        <v>1.5692872728828033E-2</v>
      </c>
      <c r="AC230" s="21">
        <f t="shared" si="93"/>
        <v>1.5106375657698885E-2</v>
      </c>
      <c r="AD230" s="21">
        <f t="shared" si="93"/>
        <v>1.4519878586569744E-2</v>
      </c>
      <c r="AE230" s="21">
        <f t="shared" si="93"/>
        <v>1.3933409015440606E-2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6.1876600000000002E-3</v>
      </c>
      <c r="D232" s="27">
        <v>6.2923800000000002E-3</v>
      </c>
      <c r="E232" s="27">
        <v>6.3971000000000002E-3</v>
      </c>
      <c r="F232" s="27">
        <v>6.5018200000000002E-3</v>
      </c>
      <c r="G232" s="27">
        <v>6.6065400000000002E-3</v>
      </c>
      <c r="H232" s="27">
        <v>6.7112600000000001E-3</v>
      </c>
      <c r="I232" s="27">
        <v>6.8159800000000001E-3</v>
      </c>
      <c r="J232" s="27">
        <v>6.9207000000000001E-3</v>
      </c>
      <c r="K232" s="27">
        <v>6.9149880000000013E-3</v>
      </c>
      <c r="L232" s="27">
        <v>6.9092760000000007E-3</v>
      </c>
      <c r="M232" s="27">
        <v>6.9035640000000009E-3</v>
      </c>
      <c r="N232" s="27">
        <v>6.8978520000000012E-3</v>
      </c>
      <c r="O232" s="27">
        <v>6.8921400000000015E-3</v>
      </c>
      <c r="P232" s="27">
        <v>6.8864280000000017E-3</v>
      </c>
      <c r="Q232" s="27">
        <v>6.8807160000000011E-3</v>
      </c>
      <c r="R232" s="27">
        <v>6.8750040000000005E-3</v>
      </c>
      <c r="S232" s="27">
        <v>6.8692920000000008E-3</v>
      </c>
      <c r="T232" s="27">
        <v>6.8635800000000002E-3</v>
      </c>
      <c r="U232" s="27">
        <v>6.9066154344794928E-3</v>
      </c>
      <c r="V232" s="27">
        <v>6.9496508689589854E-3</v>
      </c>
      <c r="W232" s="27">
        <v>6.992686303438478E-3</v>
      </c>
      <c r="X232" s="27">
        <v>6.0464484496593092E-3</v>
      </c>
      <c r="Y232" s="27">
        <v>5.1002105958801404E-3</v>
      </c>
      <c r="Z232" s="27">
        <v>4.1539727421009707E-3</v>
      </c>
      <c r="AA232" s="27">
        <v>4.7504799776380514E-3</v>
      </c>
      <c r="AB232" s="27">
        <v>5.346987213175133E-3</v>
      </c>
      <c r="AC232" s="27">
        <v>4.8004973847044271E-3</v>
      </c>
      <c r="AD232" s="27">
        <v>4.2540075562337212E-3</v>
      </c>
      <c r="AE232" s="27">
        <v>3.7075177277630161E-3</v>
      </c>
    </row>
    <row r="233" spans="1:31" x14ac:dyDescent="0.2">
      <c r="A233" s="80" t="s">
        <v>457</v>
      </c>
      <c r="B233" s="4" t="s">
        <v>427</v>
      </c>
      <c r="C233" s="27">
        <v>5.4787580586171331E-3</v>
      </c>
      <c r="D233" s="27">
        <v>5.3739097935115764E-3</v>
      </c>
      <c r="E233" s="27">
        <v>5.2505029096203172E-3</v>
      </c>
      <c r="F233" s="27">
        <v>5.3091925587716877E-3</v>
      </c>
      <c r="G233" s="27">
        <v>5.5253608124567885E-3</v>
      </c>
      <c r="H233" s="27">
        <v>5.2467911858631753E-3</v>
      </c>
      <c r="I233" s="27">
        <v>5.4746497831765373E-3</v>
      </c>
      <c r="J233" s="27">
        <v>6.7223599999999993E-3</v>
      </c>
      <c r="K233" s="27">
        <v>6.7085839999999992E-3</v>
      </c>
      <c r="L233" s="27">
        <v>6.6948079999999991E-3</v>
      </c>
      <c r="M233" s="27">
        <v>6.6810319999999991E-3</v>
      </c>
      <c r="N233" s="27">
        <v>6.667255999999999E-3</v>
      </c>
      <c r="O233" s="27">
        <v>6.6534799999999981E-3</v>
      </c>
      <c r="P233" s="27">
        <v>6.6397039999999989E-3</v>
      </c>
      <c r="Q233" s="27">
        <v>6.6259279999999988E-3</v>
      </c>
      <c r="R233" s="27">
        <v>6.6121519999999987E-3</v>
      </c>
      <c r="S233" s="27">
        <v>6.5983759999999987E-3</v>
      </c>
      <c r="T233" s="27">
        <v>6.5845999999999995E-3</v>
      </c>
      <c r="U233" s="27">
        <v>6.5708240000000003E-3</v>
      </c>
      <c r="V233" s="27">
        <v>6.5570480000000002E-3</v>
      </c>
      <c r="W233" s="27">
        <v>6.5432720000000019E-3</v>
      </c>
      <c r="X233" s="27">
        <v>6.5294960000000018E-3</v>
      </c>
      <c r="Y233" s="27">
        <v>6.5157200000000026E-3</v>
      </c>
      <c r="Z233" s="27">
        <v>6.5019440000000026E-3</v>
      </c>
      <c r="AA233" s="27">
        <v>6.4881680000000042E-3</v>
      </c>
      <c r="AB233" s="27">
        <v>6.4743920000000042E-3</v>
      </c>
      <c r="AC233" s="27">
        <v>6.4606160000000041E-3</v>
      </c>
      <c r="AD233" s="27">
        <v>6.4468400000000049E-3</v>
      </c>
      <c r="AE233" s="27">
        <v>6.4330640000000057E-3</v>
      </c>
    </row>
    <row r="234" spans="1:31" x14ac:dyDescent="0.2">
      <c r="A234" s="80" t="s">
        <v>458</v>
      </c>
      <c r="B234" s="4" t="s">
        <v>429</v>
      </c>
      <c r="C234" s="27">
        <v>4.2947999999999997E-3</v>
      </c>
      <c r="D234" s="27">
        <v>4.2939000000000007E-3</v>
      </c>
      <c r="E234" s="27">
        <v>4.2929999999999999E-3</v>
      </c>
      <c r="F234" s="27">
        <v>4.2921000000000001E-3</v>
      </c>
      <c r="G234" s="27">
        <v>4.2911999999999994E-3</v>
      </c>
      <c r="H234" s="27">
        <v>4.2903000000000004E-3</v>
      </c>
      <c r="I234" s="27">
        <v>4.2894000000000005E-3</v>
      </c>
      <c r="J234" s="27">
        <v>4.2884999999999998E-3</v>
      </c>
      <c r="K234" s="27">
        <v>4.2321599999999996E-3</v>
      </c>
      <c r="L234" s="27">
        <v>4.1758199999999994E-3</v>
      </c>
      <c r="M234" s="27">
        <v>4.1194799999999991E-3</v>
      </c>
      <c r="N234" s="27">
        <v>4.0631399999999989E-3</v>
      </c>
      <c r="O234" s="27">
        <v>4.0067999999999996E-3</v>
      </c>
      <c r="P234" s="27">
        <v>3.9504599999999994E-3</v>
      </c>
      <c r="Q234" s="27">
        <v>3.8941199999999992E-3</v>
      </c>
      <c r="R234" s="27">
        <v>3.8377799999999994E-3</v>
      </c>
      <c r="S234" s="27">
        <v>3.7814400000000005E-3</v>
      </c>
      <c r="T234" s="27">
        <v>3.7250999999999999E-3</v>
      </c>
      <c r="U234" s="27">
        <v>3.6687599999999996E-3</v>
      </c>
      <c r="V234" s="27">
        <v>3.6124199999999994E-3</v>
      </c>
      <c r="W234" s="27">
        <v>3.5560799999999988E-3</v>
      </c>
      <c r="X234" s="27">
        <v>3.4997399999999986E-3</v>
      </c>
      <c r="Y234" s="27">
        <v>3.4433999999999979E-3</v>
      </c>
      <c r="Z234" s="27">
        <v>3.3870599999999982E-3</v>
      </c>
      <c r="AA234" s="27">
        <v>3.330719999999998E-3</v>
      </c>
      <c r="AB234" s="27">
        <v>3.2743799999999973E-3</v>
      </c>
      <c r="AC234" s="27">
        <v>3.2180399999999971E-3</v>
      </c>
      <c r="AD234" s="27">
        <v>3.1616999999999965E-3</v>
      </c>
      <c r="AE234" s="27">
        <v>3.1053599999999962E-3</v>
      </c>
    </row>
    <row r="235" spans="1:31" x14ac:dyDescent="0.2">
      <c r="A235" s="80" t="s">
        <v>459</v>
      </c>
      <c r="B235" s="4" t="s">
        <v>431</v>
      </c>
      <c r="C235" s="27">
        <v>4.7528000000000002E-4</v>
      </c>
      <c r="D235" s="27">
        <v>4.7409999999999998E-4</v>
      </c>
      <c r="E235" s="27">
        <v>4.7291999999999999E-4</v>
      </c>
      <c r="F235" s="27">
        <v>4.7174000000000001E-4</v>
      </c>
      <c r="G235" s="27">
        <v>4.7055999999999997E-4</v>
      </c>
      <c r="H235" s="27">
        <v>4.6937999999999998E-4</v>
      </c>
      <c r="I235" s="27">
        <v>4.6819999999999994E-4</v>
      </c>
      <c r="J235" s="27">
        <v>4.6701999999999996E-4</v>
      </c>
      <c r="K235" s="27">
        <v>4.6748800000000006E-4</v>
      </c>
      <c r="L235" s="27">
        <v>4.6795600000000006E-4</v>
      </c>
      <c r="M235" s="27">
        <v>4.6842400000000005E-4</v>
      </c>
      <c r="N235" s="27">
        <v>4.6889200000000005E-4</v>
      </c>
      <c r="O235" s="27">
        <v>4.6935999999999999E-4</v>
      </c>
      <c r="P235" s="27">
        <v>4.6982799999999999E-4</v>
      </c>
      <c r="Q235" s="27">
        <v>4.7029600000000004E-4</v>
      </c>
      <c r="R235" s="27">
        <v>4.7076399999999998E-4</v>
      </c>
      <c r="S235" s="27">
        <v>4.7123199999999992E-4</v>
      </c>
      <c r="T235" s="27">
        <v>4.7169999999999997E-4</v>
      </c>
      <c r="U235" s="27">
        <v>4.5222050872941816E-4</v>
      </c>
      <c r="V235" s="27">
        <v>4.3274101745883624E-4</v>
      </c>
      <c r="W235" s="27">
        <v>4.1326152618825437E-4</v>
      </c>
      <c r="X235" s="27">
        <v>4.1438304481834169E-4</v>
      </c>
      <c r="Y235" s="27">
        <v>4.1388559703886508E-4</v>
      </c>
      <c r="Z235" s="27">
        <v>4.3514018398061399E-4</v>
      </c>
      <c r="AA235" s="27">
        <v>4.1971025831133126E-4</v>
      </c>
      <c r="AB235" s="27">
        <v>4.5146551565289496E-4</v>
      </c>
      <c r="AC235" s="27">
        <v>4.8322077299445867E-4</v>
      </c>
      <c r="AD235" s="27">
        <v>5.1497603033602243E-4</v>
      </c>
      <c r="AE235" s="27">
        <v>5.4673128767758613E-4</v>
      </c>
    </row>
    <row r="236" spans="1:31" x14ac:dyDescent="0.2">
      <c r="A236" s="80" t="s">
        <v>460</v>
      </c>
      <c r="B236" s="4" t="s">
        <v>433</v>
      </c>
      <c r="C236" s="27">
        <v>1.2192E-4</v>
      </c>
      <c r="D236" s="27">
        <v>1.2863999999999999E-4</v>
      </c>
      <c r="E236" s="27">
        <v>1.3535999999999998E-4</v>
      </c>
      <c r="F236" s="27">
        <v>1.4207999999999997E-4</v>
      </c>
      <c r="G236" s="27">
        <v>1.4879999999999998E-4</v>
      </c>
      <c r="H236" s="27">
        <v>1.5551999999999997E-4</v>
      </c>
      <c r="I236" s="27">
        <v>1.6223999999999996E-4</v>
      </c>
      <c r="J236" s="27">
        <v>1.6895999999999998E-4</v>
      </c>
      <c r="K236" s="27">
        <v>1.6761599999999999E-4</v>
      </c>
      <c r="L236" s="27">
        <v>1.66272E-4</v>
      </c>
      <c r="M236" s="27">
        <v>1.6492799999999995E-4</v>
      </c>
      <c r="N236" s="27">
        <v>1.6358399999999996E-4</v>
      </c>
      <c r="O236" s="27">
        <v>1.6223999999999996E-4</v>
      </c>
      <c r="P236" s="27">
        <v>1.6089599999999994E-4</v>
      </c>
      <c r="Q236" s="27">
        <v>1.5955199999999998E-4</v>
      </c>
      <c r="R236" s="27">
        <v>1.5820799999999996E-4</v>
      </c>
      <c r="S236" s="27">
        <v>1.5686399999999997E-4</v>
      </c>
      <c r="T236" s="27">
        <v>1.5551999999999997E-4</v>
      </c>
      <c r="U236" s="27">
        <v>1.5417600000000001E-4</v>
      </c>
      <c r="V236" s="27">
        <v>1.5283200000000004E-4</v>
      </c>
      <c r="W236" s="27">
        <v>1.5148800000000005E-4</v>
      </c>
      <c r="X236" s="27">
        <v>1.5014400000000009E-4</v>
      </c>
      <c r="Y236" s="27">
        <v>1.4880000000000009E-4</v>
      </c>
      <c r="Z236" s="27">
        <v>1.4745600000000013E-4</v>
      </c>
      <c r="AA236" s="27">
        <v>1.4611200000000014E-4</v>
      </c>
      <c r="AB236" s="27">
        <v>1.4476800000000017E-4</v>
      </c>
      <c r="AC236" s="27">
        <v>1.4342400000000018E-4</v>
      </c>
      <c r="AD236" s="27">
        <v>1.4208000000000021E-4</v>
      </c>
      <c r="AE236" s="27">
        <v>1.4073600000000025E-4</v>
      </c>
    </row>
    <row r="237" spans="1:31" x14ac:dyDescent="0.2">
      <c r="A237" s="80" t="s">
        <v>461</v>
      </c>
      <c r="B237" s="4" t="s">
        <v>184</v>
      </c>
      <c r="C237" s="21">
        <f t="shared" ref="C237" si="94">+C238+C239</f>
        <v>0</v>
      </c>
      <c r="D237" s="21">
        <f t="shared" ref="D237:AE237" si="95">+D238+D239</f>
        <v>0</v>
      </c>
      <c r="E237" s="21">
        <f t="shared" si="95"/>
        <v>0</v>
      </c>
      <c r="F237" s="21">
        <f t="shared" si="95"/>
        <v>0</v>
      </c>
      <c r="G237" s="21">
        <f t="shared" si="95"/>
        <v>0</v>
      </c>
      <c r="H237" s="21">
        <f t="shared" si="95"/>
        <v>0</v>
      </c>
      <c r="I237" s="21">
        <f t="shared" si="95"/>
        <v>0</v>
      </c>
      <c r="J237" s="21">
        <f t="shared" si="95"/>
        <v>0</v>
      </c>
      <c r="K237" s="21">
        <f t="shared" si="95"/>
        <v>7.3E-7</v>
      </c>
      <c r="L237" s="21">
        <f t="shared" si="95"/>
        <v>1.46E-6</v>
      </c>
      <c r="M237" s="21">
        <f t="shared" si="95"/>
        <v>2.1900000000000002E-6</v>
      </c>
      <c r="N237" s="21">
        <f t="shared" si="95"/>
        <v>2.92E-6</v>
      </c>
      <c r="O237" s="21">
        <f t="shared" si="95"/>
        <v>3.6499999999999998E-6</v>
      </c>
      <c r="P237" s="21">
        <f t="shared" si="95"/>
        <v>4.3800000000000004E-6</v>
      </c>
      <c r="Q237" s="21">
        <f t="shared" si="95"/>
        <v>5.1100000000000002E-6</v>
      </c>
      <c r="R237" s="21">
        <f t="shared" si="95"/>
        <v>5.84E-6</v>
      </c>
      <c r="S237" s="21">
        <f t="shared" si="95"/>
        <v>6.5699999999999998E-6</v>
      </c>
      <c r="T237" s="21">
        <f t="shared" si="95"/>
        <v>7.2999999999999996E-6</v>
      </c>
      <c r="U237" s="21">
        <f t="shared" si="95"/>
        <v>6.4975E-6</v>
      </c>
      <c r="V237" s="21">
        <f t="shared" si="95"/>
        <v>5.6949999999999997E-6</v>
      </c>
      <c r="W237" s="21">
        <f t="shared" si="95"/>
        <v>4.8924999999999993E-6</v>
      </c>
      <c r="X237" s="21">
        <f t="shared" si="95"/>
        <v>4.0899999999999998E-6</v>
      </c>
      <c r="Y237" s="21">
        <f t="shared" si="95"/>
        <v>3.2875000000000003E-6</v>
      </c>
      <c r="Z237" s="21">
        <f t="shared" si="95"/>
        <v>2.4849999999999999E-6</v>
      </c>
      <c r="AA237" s="21">
        <f t="shared" si="95"/>
        <v>1.6825E-6</v>
      </c>
      <c r="AB237" s="21">
        <f t="shared" si="95"/>
        <v>8.7999999999999994E-7</v>
      </c>
      <c r="AC237" s="21">
        <f t="shared" si="95"/>
        <v>5.7749999999999998E-7</v>
      </c>
      <c r="AD237" s="21">
        <f t="shared" si="95"/>
        <v>2.7500000000000001E-7</v>
      </c>
      <c r="AE237" s="21">
        <f t="shared" si="95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3.3000000000000002E-7</v>
      </c>
      <c r="L238" s="27">
        <v>6.6000000000000003E-7</v>
      </c>
      <c r="M238" s="27">
        <v>9.9000000000000005E-7</v>
      </c>
      <c r="N238" s="27">
        <v>1.3200000000000001E-6</v>
      </c>
      <c r="O238" s="27">
        <v>1.6499999999999999E-6</v>
      </c>
      <c r="P238" s="27">
        <v>1.9800000000000001E-6</v>
      </c>
      <c r="Q238" s="27">
        <v>2.3099999999999999E-6</v>
      </c>
      <c r="R238" s="27">
        <v>2.6400000000000001E-6</v>
      </c>
      <c r="S238" s="27">
        <v>2.9699999999999999E-6</v>
      </c>
      <c r="T238" s="27">
        <v>3.2999999999999997E-6</v>
      </c>
      <c r="U238" s="27">
        <v>2.9975000000000001E-6</v>
      </c>
      <c r="V238" s="27">
        <v>2.6949999999999996E-6</v>
      </c>
      <c r="W238" s="27">
        <v>2.3925E-6</v>
      </c>
      <c r="X238" s="27">
        <v>2.0899999999999999E-6</v>
      </c>
      <c r="Y238" s="27">
        <v>1.7875E-6</v>
      </c>
      <c r="Z238" s="27">
        <v>1.485E-6</v>
      </c>
      <c r="AA238" s="27">
        <v>1.1825000000000001E-6</v>
      </c>
      <c r="AB238" s="27">
        <v>8.7999999999999994E-7</v>
      </c>
      <c r="AC238" s="27">
        <v>5.7749999999999998E-7</v>
      </c>
      <c r="AD238" s="27">
        <v>2.7500000000000001E-7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3.9999999999999998E-7</v>
      </c>
      <c r="L239" s="27">
        <v>7.9999999999999996E-7</v>
      </c>
      <c r="M239" s="27">
        <v>1.2000000000000002E-6</v>
      </c>
      <c r="N239" s="27">
        <v>1.5999999999999999E-6</v>
      </c>
      <c r="O239" s="27">
        <v>1.9999999999999999E-6</v>
      </c>
      <c r="P239" s="27">
        <v>2.3999999999999999E-6</v>
      </c>
      <c r="Q239" s="27">
        <v>2.7999999999999999E-6</v>
      </c>
      <c r="R239" s="27">
        <v>3.1999999999999994E-6</v>
      </c>
      <c r="S239" s="27">
        <v>3.5999999999999994E-6</v>
      </c>
      <c r="T239" s="27">
        <v>3.9999999999999998E-6</v>
      </c>
      <c r="U239" s="27">
        <v>3.4999999999999999E-6</v>
      </c>
      <c r="V239" s="27">
        <v>3.0000000000000001E-6</v>
      </c>
      <c r="W239" s="27">
        <v>2.4999999999999998E-6</v>
      </c>
      <c r="X239" s="27">
        <v>1.9999999999999999E-6</v>
      </c>
      <c r="Y239" s="27">
        <v>1.5E-6</v>
      </c>
      <c r="Z239" s="27">
        <v>9.9999999999999995E-7</v>
      </c>
      <c r="AA239" s="27">
        <v>4.9999999999999998E-7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6">+C241+C242+C243+C244</f>
        <v>0</v>
      </c>
      <c r="D240" s="21">
        <f t="shared" ref="D240:AE240" si="97">+D241+D242+D243+D244</f>
        <v>0</v>
      </c>
      <c r="E240" s="21">
        <f t="shared" si="97"/>
        <v>0</v>
      </c>
      <c r="F240" s="21">
        <f t="shared" si="97"/>
        <v>0</v>
      </c>
      <c r="G240" s="21">
        <f t="shared" si="97"/>
        <v>0</v>
      </c>
      <c r="H240" s="21">
        <f t="shared" si="97"/>
        <v>0</v>
      </c>
      <c r="I240" s="21">
        <f t="shared" si="97"/>
        <v>0</v>
      </c>
      <c r="J240" s="21">
        <f t="shared" si="97"/>
        <v>0</v>
      </c>
      <c r="K240" s="21">
        <f t="shared" si="97"/>
        <v>0</v>
      </c>
      <c r="L240" s="21">
        <f t="shared" si="97"/>
        <v>0</v>
      </c>
      <c r="M240" s="21">
        <f t="shared" si="97"/>
        <v>0</v>
      </c>
      <c r="N240" s="21">
        <f t="shared" si="97"/>
        <v>0</v>
      </c>
      <c r="O240" s="21">
        <f t="shared" si="97"/>
        <v>0</v>
      </c>
      <c r="P240" s="21">
        <f t="shared" si="97"/>
        <v>0</v>
      </c>
      <c r="Q240" s="21">
        <f t="shared" si="97"/>
        <v>0</v>
      </c>
      <c r="R240" s="21">
        <f t="shared" si="97"/>
        <v>0</v>
      </c>
      <c r="S240" s="21">
        <f t="shared" si="97"/>
        <v>0</v>
      </c>
      <c r="T240" s="21">
        <f t="shared" si="97"/>
        <v>0</v>
      </c>
      <c r="U240" s="21">
        <f t="shared" si="97"/>
        <v>0</v>
      </c>
      <c r="V240" s="21">
        <f t="shared" si="97"/>
        <v>0</v>
      </c>
      <c r="W240" s="21">
        <f t="shared" si="97"/>
        <v>0</v>
      </c>
      <c r="X240" s="21">
        <f t="shared" si="97"/>
        <v>0</v>
      </c>
      <c r="Y240" s="21">
        <f t="shared" si="97"/>
        <v>0</v>
      </c>
      <c r="Z240" s="21">
        <f t="shared" si="97"/>
        <v>0</v>
      </c>
      <c r="AA240" s="21">
        <f t="shared" si="97"/>
        <v>0</v>
      </c>
      <c r="AB240" s="21">
        <f t="shared" si="97"/>
        <v>0</v>
      </c>
      <c r="AC240" s="21">
        <f t="shared" si="97"/>
        <v>0</v>
      </c>
      <c r="AD240" s="21">
        <f t="shared" si="97"/>
        <v>0</v>
      </c>
      <c r="AE240" s="21">
        <f t="shared" si="97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98">+C245+C246+C247+C248+C249+C250+C251</f>
        <v>0</v>
      </c>
      <c r="D244" s="21">
        <f t="shared" ref="D244:AE244" si="99">+D245+D246+D247+D248+D249+D250+D251</f>
        <v>0</v>
      </c>
      <c r="E244" s="21">
        <f t="shared" si="99"/>
        <v>0</v>
      </c>
      <c r="F244" s="21">
        <f t="shared" si="99"/>
        <v>0</v>
      </c>
      <c r="G244" s="21">
        <f t="shared" si="99"/>
        <v>0</v>
      </c>
      <c r="H244" s="21">
        <f t="shared" si="99"/>
        <v>0</v>
      </c>
      <c r="I244" s="21">
        <f t="shared" si="99"/>
        <v>0</v>
      </c>
      <c r="J244" s="21">
        <f t="shared" si="99"/>
        <v>0</v>
      </c>
      <c r="K244" s="21">
        <f t="shared" si="99"/>
        <v>0</v>
      </c>
      <c r="L244" s="21">
        <f t="shared" si="99"/>
        <v>0</v>
      </c>
      <c r="M244" s="21">
        <f t="shared" si="99"/>
        <v>0</v>
      </c>
      <c r="N244" s="21">
        <f t="shared" si="99"/>
        <v>0</v>
      </c>
      <c r="O244" s="21">
        <f t="shared" si="99"/>
        <v>0</v>
      </c>
      <c r="P244" s="21">
        <f t="shared" si="99"/>
        <v>0</v>
      </c>
      <c r="Q244" s="21">
        <f t="shared" si="99"/>
        <v>0</v>
      </c>
      <c r="R244" s="21">
        <f t="shared" si="99"/>
        <v>0</v>
      </c>
      <c r="S244" s="21">
        <f t="shared" si="99"/>
        <v>0</v>
      </c>
      <c r="T244" s="21">
        <f t="shared" si="99"/>
        <v>0</v>
      </c>
      <c r="U244" s="21">
        <f t="shared" si="99"/>
        <v>0</v>
      </c>
      <c r="V244" s="21">
        <f t="shared" si="99"/>
        <v>0</v>
      </c>
      <c r="W244" s="21">
        <f t="shared" si="99"/>
        <v>0</v>
      </c>
      <c r="X244" s="21">
        <f t="shared" si="99"/>
        <v>0</v>
      </c>
      <c r="Y244" s="21">
        <f t="shared" si="99"/>
        <v>0</v>
      </c>
      <c r="Z244" s="21">
        <f t="shared" si="99"/>
        <v>0</v>
      </c>
      <c r="AA244" s="21">
        <f t="shared" si="99"/>
        <v>0</v>
      </c>
      <c r="AB244" s="21">
        <f t="shared" si="99"/>
        <v>0</v>
      </c>
      <c r="AC244" s="21">
        <f t="shared" si="99"/>
        <v>0</v>
      </c>
      <c r="AD244" s="21">
        <f t="shared" si="99"/>
        <v>0</v>
      </c>
      <c r="AE244" s="21">
        <f t="shared" si="99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0">+C253+C254++C255+C256</f>
        <v>0</v>
      </c>
      <c r="D252" s="21">
        <f t="shared" ref="D252:AE252" si="101">+D253+D254++D255+D256</f>
        <v>0</v>
      </c>
      <c r="E252" s="21">
        <f t="shared" si="101"/>
        <v>0</v>
      </c>
      <c r="F252" s="21">
        <f t="shared" si="101"/>
        <v>0</v>
      </c>
      <c r="G252" s="21">
        <f t="shared" si="101"/>
        <v>0</v>
      </c>
      <c r="H252" s="21">
        <f t="shared" si="101"/>
        <v>0</v>
      </c>
      <c r="I252" s="21">
        <f t="shared" si="101"/>
        <v>0</v>
      </c>
      <c r="J252" s="21">
        <f t="shared" si="101"/>
        <v>0</v>
      </c>
      <c r="K252" s="21">
        <f t="shared" si="101"/>
        <v>0</v>
      </c>
      <c r="L252" s="21">
        <f t="shared" si="101"/>
        <v>0</v>
      </c>
      <c r="M252" s="21">
        <f t="shared" si="101"/>
        <v>0</v>
      </c>
      <c r="N252" s="21">
        <f t="shared" si="101"/>
        <v>0</v>
      </c>
      <c r="O252" s="21">
        <f t="shared" si="101"/>
        <v>0</v>
      </c>
      <c r="P252" s="21">
        <f t="shared" si="101"/>
        <v>0</v>
      </c>
      <c r="Q252" s="21">
        <f t="shared" si="101"/>
        <v>0</v>
      </c>
      <c r="R252" s="21">
        <f t="shared" si="101"/>
        <v>0</v>
      </c>
      <c r="S252" s="21">
        <f t="shared" si="101"/>
        <v>0</v>
      </c>
      <c r="T252" s="21">
        <f t="shared" si="101"/>
        <v>0</v>
      </c>
      <c r="U252" s="21">
        <f t="shared" si="101"/>
        <v>0</v>
      </c>
      <c r="V252" s="21">
        <f t="shared" si="101"/>
        <v>0</v>
      </c>
      <c r="W252" s="21">
        <f t="shared" si="101"/>
        <v>0</v>
      </c>
      <c r="X252" s="21">
        <f t="shared" si="101"/>
        <v>0</v>
      </c>
      <c r="Y252" s="21">
        <f t="shared" si="101"/>
        <v>0</v>
      </c>
      <c r="Z252" s="21">
        <f t="shared" si="101"/>
        <v>0</v>
      </c>
      <c r="AA252" s="21">
        <f t="shared" si="101"/>
        <v>0</v>
      </c>
      <c r="AB252" s="21">
        <f t="shared" si="101"/>
        <v>0</v>
      </c>
      <c r="AC252" s="21">
        <f t="shared" si="101"/>
        <v>0</v>
      </c>
      <c r="AD252" s="21">
        <f t="shared" si="101"/>
        <v>0</v>
      </c>
      <c r="AE252" s="21">
        <f t="shared" si="101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2">+C258+C269</f>
        <v>0</v>
      </c>
      <c r="D257" s="21">
        <f t="shared" ref="D257:AE257" si="103">+D258+D269</f>
        <v>0</v>
      </c>
      <c r="E257" s="21">
        <f t="shared" si="103"/>
        <v>0</v>
      </c>
      <c r="F257" s="21">
        <f t="shared" si="103"/>
        <v>0</v>
      </c>
      <c r="G257" s="21">
        <f t="shared" si="103"/>
        <v>0</v>
      </c>
      <c r="H257" s="21">
        <f t="shared" si="103"/>
        <v>0</v>
      </c>
      <c r="I257" s="21">
        <f t="shared" si="103"/>
        <v>0</v>
      </c>
      <c r="J257" s="21">
        <f t="shared" si="103"/>
        <v>0</v>
      </c>
      <c r="K257" s="21">
        <f t="shared" si="103"/>
        <v>0</v>
      </c>
      <c r="L257" s="21">
        <f t="shared" si="103"/>
        <v>0</v>
      </c>
      <c r="M257" s="21">
        <f t="shared" si="103"/>
        <v>0</v>
      </c>
      <c r="N257" s="21">
        <f t="shared" si="103"/>
        <v>0</v>
      </c>
      <c r="O257" s="21">
        <f t="shared" si="103"/>
        <v>0</v>
      </c>
      <c r="P257" s="21">
        <f t="shared" si="103"/>
        <v>0</v>
      </c>
      <c r="Q257" s="21">
        <f t="shared" si="103"/>
        <v>0</v>
      </c>
      <c r="R257" s="21">
        <f t="shared" si="103"/>
        <v>0</v>
      </c>
      <c r="S257" s="21">
        <f t="shared" si="103"/>
        <v>0</v>
      </c>
      <c r="T257" s="21">
        <f t="shared" si="103"/>
        <v>0</v>
      </c>
      <c r="U257" s="21">
        <f t="shared" si="103"/>
        <v>0</v>
      </c>
      <c r="V257" s="21">
        <f t="shared" si="103"/>
        <v>0</v>
      </c>
      <c r="W257" s="21">
        <f t="shared" si="103"/>
        <v>0</v>
      </c>
      <c r="X257" s="21">
        <f t="shared" si="103"/>
        <v>0</v>
      </c>
      <c r="Y257" s="21">
        <f t="shared" si="103"/>
        <v>0</v>
      </c>
      <c r="Z257" s="21">
        <f t="shared" si="103"/>
        <v>0</v>
      </c>
      <c r="AA257" s="21">
        <f t="shared" si="103"/>
        <v>0</v>
      </c>
      <c r="AB257" s="21">
        <f t="shared" si="103"/>
        <v>0</v>
      </c>
      <c r="AC257" s="21">
        <f t="shared" si="103"/>
        <v>0</v>
      </c>
      <c r="AD257" s="21">
        <f t="shared" si="103"/>
        <v>0</v>
      </c>
      <c r="AE257" s="21">
        <f t="shared" si="103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4">+C259+C260+C264+C265+C266+C267+C268</f>
        <v>0</v>
      </c>
      <c r="D258" s="21">
        <f t="shared" ref="D258:AE258" si="105">+D259+D260+D264+D265+D266+D267+D268</f>
        <v>0</v>
      </c>
      <c r="E258" s="21">
        <f t="shared" si="105"/>
        <v>0</v>
      </c>
      <c r="F258" s="21">
        <f t="shared" si="105"/>
        <v>0</v>
      </c>
      <c r="G258" s="21">
        <f t="shared" si="105"/>
        <v>0</v>
      </c>
      <c r="H258" s="21">
        <f t="shared" si="105"/>
        <v>0</v>
      </c>
      <c r="I258" s="21">
        <f t="shared" si="105"/>
        <v>0</v>
      </c>
      <c r="J258" s="21">
        <f t="shared" si="105"/>
        <v>0</v>
      </c>
      <c r="K258" s="21">
        <f t="shared" si="105"/>
        <v>0</v>
      </c>
      <c r="L258" s="21">
        <f t="shared" si="105"/>
        <v>0</v>
      </c>
      <c r="M258" s="21">
        <f t="shared" si="105"/>
        <v>0</v>
      </c>
      <c r="N258" s="21">
        <f t="shared" si="105"/>
        <v>0</v>
      </c>
      <c r="O258" s="21">
        <f t="shared" si="105"/>
        <v>0</v>
      </c>
      <c r="P258" s="21">
        <f t="shared" si="105"/>
        <v>0</v>
      </c>
      <c r="Q258" s="21">
        <f t="shared" si="105"/>
        <v>0</v>
      </c>
      <c r="R258" s="21">
        <f t="shared" si="105"/>
        <v>0</v>
      </c>
      <c r="S258" s="21">
        <f t="shared" si="105"/>
        <v>0</v>
      </c>
      <c r="T258" s="21">
        <f t="shared" si="105"/>
        <v>0</v>
      </c>
      <c r="U258" s="21">
        <f t="shared" si="105"/>
        <v>0</v>
      </c>
      <c r="V258" s="21">
        <f t="shared" si="105"/>
        <v>0</v>
      </c>
      <c r="W258" s="21">
        <f t="shared" si="105"/>
        <v>0</v>
      </c>
      <c r="X258" s="21">
        <f t="shared" si="105"/>
        <v>0</v>
      </c>
      <c r="Y258" s="21">
        <f t="shared" si="105"/>
        <v>0</v>
      </c>
      <c r="Z258" s="21">
        <f t="shared" si="105"/>
        <v>0</v>
      </c>
      <c r="AA258" s="21">
        <f t="shared" si="105"/>
        <v>0</v>
      </c>
      <c r="AB258" s="21">
        <f t="shared" si="105"/>
        <v>0</v>
      </c>
      <c r="AC258" s="21">
        <f t="shared" si="105"/>
        <v>0</v>
      </c>
      <c r="AD258" s="21">
        <f t="shared" si="105"/>
        <v>0</v>
      </c>
      <c r="AE258" s="21">
        <f t="shared" si="10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6">+C261+C262+C263</f>
        <v>0</v>
      </c>
      <c r="D260" s="21">
        <f t="shared" ref="D260:AE260" si="107">+D261+D262+D263</f>
        <v>0</v>
      </c>
      <c r="E260" s="21">
        <f t="shared" si="107"/>
        <v>0</v>
      </c>
      <c r="F260" s="21">
        <f t="shared" si="107"/>
        <v>0</v>
      </c>
      <c r="G260" s="21">
        <f t="shared" si="107"/>
        <v>0</v>
      </c>
      <c r="H260" s="21">
        <f t="shared" si="107"/>
        <v>0</v>
      </c>
      <c r="I260" s="21">
        <f t="shared" si="107"/>
        <v>0</v>
      </c>
      <c r="J260" s="21">
        <f t="shared" si="107"/>
        <v>0</v>
      </c>
      <c r="K260" s="21">
        <f t="shared" si="107"/>
        <v>0</v>
      </c>
      <c r="L260" s="21">
        <f t="shared" si="107"/>
        <v>0</v>
      </c>
      <c r="M260" s="21">
        <f t="shared" si="107"/>
        <v>0</v>
      </c>
      <c r="N260" s="21">
        <f t="shared" si="107"/>
        <v>0</v>
      </c>
      <c r="O260" s="21">
        <f t="shared" si="107"/>
        <v>0</v>
      </c>
      <c r="P260" s="21">
        <f t="shared" si="107"/>
        <v>0</v>
      </c>
      <c r="Q260" s="21">
        <f t="shared" si="107"/>
        <v>0</v>
      </c>
      <c r="R260" s="21">
        <f t="shared" si="107"/>
        <v>0</v>
      </c>
      <c r="S260" s="21">
        <f t="shared" si="107"/>
        <v>0</v>
      </c>
      <c r="T260" s="21">
        <f t="shared" si="107"/>
        <v>0</v>
      </c>
      <c r="U260" s="21">
        <f t="shared" si="107"/>
        <v>0</v>
      </c>
      <c r="V260" s="21">
        <f t="shared" si="107"/>
        <v>0</v>
      </c>
      <c r="W260" s="21">
        <f t="shared" si="107"/>
        <v>0</v>
      </c>
      <c r="X260" s="21">
        <f t="shared" si="107"/>
        <v>0</v>
      </c>
      <c r="Y260" s="21">
        <f t="shared" si="107"/>
        <v>0</v>
      </c>
      <c r="Z260" s="21">
        <f t="shared" si="107"/>
        <v>0</v>
      </c>
      <c r="AA260" s="21">
        <f t="shared" si="107"/>
        <v>0</v>
      </c>
      <c r="AB260" s="21">
        <f t="shared" si="107"/>
        <v>0</v>
      </c>
      <c r="AC260" s="21">
        <f t="shared" si="107"/>
        <v>0</v>
      </c>
      <c r="AD260" s="21">
        <f t="shared" si="107"/>
        <v>0</v>
      </c>
      <c r="AE260" s="21">
        <f t="shared" si="107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08">+C270+C277</f>
        <v>0</v>
      </c>
      <c r="D269" s="21">
        <f t="shared" ref="D269:AE269" si="109">+D270+D277</f>
        <v>0</v>
      </c>
      <c r="E269" s="21">
        <f t="shared" si="109"/>
        <v>0</v>
      </c>
      <c r="F269" s="21">
        <f t="shared" si="109"/>
        <v>0</v>
      </c>
      <c r="G269" s="21">
        <f t="shared" si="109"/>
        <v>0</v>
      </c>
      <c r="H269" s="21">
        <f t="shared" si="109"/>
        <v>0</v>
      </c>
      <c r="I269" s="21">
        <f t="shared" si="109"/>
        <v>0</v>
      </c>
      <c r="J269" s="21">
        <f t="shared" si="109"/>
        <v>0</v>
      </c>
      <c r="K269" s="21">
        <f t="shared" si="109"/>
        <v>0</v>
      </c>
      <c r="L269" s="21">
        <f t="shared" si="109"/>
        <v>0</v>
      </c>
      <c r="M269" s="21">
        <f t="shared" si="109"/>
        <v>0</v>
      </c>
      <c r="N269" s="21">
        <f t="shared" si="109"/>
        <v>0</v>
      </c>
      <c r="O269" s="21">
        <f t="shared" si="109"/>
        <v>0</v>
      </c>
      <c r="P269" s="21">
        <f t="shared" si="109"/>
        <v>0</v>
      </c>
      <c r="Q269" s="21">
        <f t="shared" si="109"/>
        <v>0</v>
      </c>
      <c r="R269" s="21">
        <f t="shared" si="109"/>
        <v>0</v>
      </c>
      <c r="S269" s="21">
        <f t="shared" si="109"/>
        <v>0</v>
      </c>
      <c r="T269" s="21">
        <f t="shared" si="109"/>
        <v>0</v>
      </c>
      <c r="U269" s="21">
        <f t="shared" si="109"/>
        <v>0</v>
      </c>
      <c r="V269" s="21">
        <f t="shared" si="109"/>
        <v>0</v>
      </c>
      <c r="W269" s="21">
        <f t="shared" si="109"/>
        <v>0</v>
      </c>
      <c r="X269" s="21">
        <f t="shared" si="109"/>
        <v>0</v>
      </c>
      <c r="Y269" s="21">
        <f t="shared" si="109"/>
        <v>0</v>
      </c>
      <c r="Z269" s="21">
        <f t="shared" si="109"/>
        <v>0</v>
      </c>
      <c r="AA269" s="21">
        <f t="shared" si="109"/>
        <v>0</v>
      </c>
      <c r="AB269" s="21">
        <f t="shared" si="109"/>
        <v>0</v>
      </c>
      <c r="AC269" s="21">
        <f t="shared" si="109"/>
        <v>0</v>
      </c>
      <c r="AD269" s="21">
        <f t="shared" si="109"/>
        <v>0</v>
      </c>
      <c r="AE269" s="21">
        <f t="shared" si="109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0">+C271+C272+C276</f>
        <v>0</v>
      </c>
      <c r="D270" s="21">
        <f t="shared" ref="D270:AE270" si="111">+D271+D272+D276</f>
        <v>0</v>
      </c>
      <c r="E270" s="21">
        <f t="shared" si="111"/>
        <v>0</v>
      </c>
      <c r="F270" s="21">
        <f t="shared" si="111"/>
        <v>0</v>
      </c>
      <c r="G270" s="21">
        <f t="shared" si="111"/>
        <v>0</v>
      </c>
      <c r="H270" s="21">
        <f t="shared" si="111"/>
        <v>0</v>
      </c>
      <c r="I270" s="21">
        <f t="shared" si="111"/>
        <v>0</v>
      </c>
      <c r="J270" s="21">
        <f t="shared" si="111"/>
        <v>0</v>
      </c>
      <c r="K270" s="21">
        <f t="shared" si="111"/>
        <v>0</v>
      </c>
      <c r="L270" s="21">
        <f t="shared" si="111"/>
        <v>0</v>
      </c>
      <c r="M270" s="21">
        <f t="shared" si="111"/>
        <v>0</v>
      </c>
      <c r="N270" s="21">
        <f t="shared" si="111"/>
        <v>0</v>
      </c>
      <c r="O270" s="21">
        <f t="shared" si="111"/>
        <v>0</v>
      </c>
      <c r="P270" s="21">
        <f t="shared" si="111"/>
        <v>0</v>
      </c>
      <c r="Q270" s="21">
        <f t="shared" si="111"/>
        <v>0</v>
      </c>
      <c r="R270" s="21">
        <f t="shared" si="111"/>
        <v>0</v>
      </c>
      <c r="S270" s="21">
        <f t="shared" si="111"/>
        <v>0</v>
      </c>
      <c r="T270" s="21">
        <f t="shared" si="111"/>
        <v>0</v>
      </c>
      <c r="U270" s="21">
        <f t="shared" si="111"/>
        <v>0</v>
      </c>
      <c r="V270" s="21">
        <f t="shared" si="111"/>
        <v>0</v>
      </c>
      <c r="W270" s="21">
        <f t="shared" si="111"/>
        <v>0</v>
      </c>
      <c r="X270" s="21">
        <f t="shared" si="111"/>
        <v>0</v>
      </c>
      <c r="Y270" s="21">
        <f t="shared" si="111"/>
        <v>0</v>
      </c>
      <c r="Z270" s="21">
        <f t="shared" si="111"/>
        <v>0</v>
      </c>
      <c r="AA270" s="21">
        <f t="shared" si="111"/>
        <v>0</v>
      </c>
      <c r="AB270" s="21">
        <f t="shared" si="111"/>
        <v>0</v>
      </c>
      <c r="AC270" s="21">
        <f t="shared" si="111"/>
        <v>0</v>
      </c>
      <c r="AD270" s="21">
        <f t="shared" si="111"/>
        <v>0</v>
      </c>
      <c r="AE270" s="21">
        <f t="shared" si="111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2">+C273+C274+C275</f>
        <v>0</v>
      </c>
      <c r="D272" s="21">
        <f t="shared" ref="D272:AE272" si="113">+D273+D274+D275</f>
        <v>0</v>
      </c>
      <c r="E272" s="21">
        <f t="shared" si="113"/>
        <v>0</v>
      </c>
      <c r="F272" s="21">
        <f t="shared" si="113"/>
        <v>0</v>
      </c>
      <c r="G272" s="21">
        <f t="shared" si="113"/>
        <v>0</v>
      </c>
      <c r="H272" s="21">
        <f t="shared" si="113"/>
        <v>0</v>
      </c>
      <c r="I272" s="21">
        <f t="shared" si="113"/>
        <v>0</v>
      </c>
      <c r="J272" s="21">
        <f t="shared" si="113"/>
        <v>0</v>
      </c>
      <c r="K272" s="21">
        <f t="shared" si="113"/>
        <v>0</v>
      </c>
      <c r="L272" s="21">
        <f t="shared" si="113"/>
        <v>0</v>
      </c>
      <c r="M272" s="21">
        <f t="shared" si="113"/>
        <v>0</v>
      </c>
      <c r="N272" s="21">
        <f t="shared" si="113"/>
        <v>0</v>
      </c>
      <c r="O272" s="21">
        <f t="shared" si="113"/>
        <v>0</v>
      </c>
      <c r="P272" s="21">
        <f t="shared" si="113"/>
        <v>0</v>
      </c>
      <c r="Q272" s="21">
        <f t="shared" si="113"/>
        <v>0</v>
      </c>
      <c r="R272" s="21">
        <f t="shared" si="113"/>
        <v>0</v>
      </c>
      <c r="S272" s="21">
        <f t="shared" si="113"/>
        <v>0</v>
      </c>
      <c r="T272" s="21">
        <f t="shared" si="113"/>
        <v>0</v>
      </c>
      <c r="U272" s="21">
        <f t="shared" si="113"/>
        <v>0</v>
      </c>
      <c r="V272" s="21">
        <f t="shared" si="113"/>
        <v>0</v>
      </c>
      <c r="W272" s="21">
        <f t="shared" si="113"/>
        <v>0</v>
      </c>
      <c r="X272" s="21">
        <f t="shared" si="113"/>
        <v>0</v>
      </c>
      <c r="Y272" s="21">
        <f t="shared" si="113"/>
        <v>0</v>
      </c>
      <c r="Z272" s="21">
        <f t="shared" si="113"/>
        <v>0</v>
      </c>
      <c r="AA272" s="21">
        <f t="shared" si="113"/>
        <v>0</v>
      </c>
      <c r="AB272" s="21">
        <f t="shared" si="113"/>
        <v>0</v>
      </c>
      <c r="AC272" s="21">
        <f t="shared" si="113"/>
        <v>0</v>
      </c>
      <c r="AD272" s="21">
        <f t="shared" si="113"/>
        <v>0</v>
      </c>
      <c r="AE272" s="21">
        <f t="shared" si="113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4">+C278+C279+C283+C284+C285</f>
        <v>0</v>
      </c>
      <c r="D277" s="21">
        <f t="shared" ref="D277:AE277" si="115">+D278+D279+D283+D284+D285</f>
        <v>0</v>
      </c>
      <c r="E277" s="21">
        <f t="shared" si="115"/>
        <v>0</v>
      </c>
      <c r="F277" s="21">
        <f t="shared" si="115"/>
        <v>0</v>
      </c>
      <c r="G277" s="21">
        <f t="shared" si="115"/>
        <v>0</v>
      </c>
      <c r="H277" s="21">
        <f t="shared" si="115"/>
        <v>0</v>
      </c>
      <c r="I277" s="21">
        <f t="shared" si="115"/>
        <v>0</v>
      </c>
      <c r="J277" s="21">
        <f t="shared" si="115"/>
        <v>0</v>
      </c>
      <c r="K277" s="21">
        <f t="shared" si="115"/>
        <v>0</v>
      </c>
      <c r="L277" s="21">
        <f t="shared" si="115"/>
        <v>0</v>
      </c>
      <c r="M277" s="21">
        <f t="shared" si="115"/>
        <v>0</v>
      </c>
      <c r="N277" s="21">
        <f t="shared" si="115"/>
        <v>0</v>
      </c>
      <c r="O277" s="21">
        <f t="shared" si="115"/>
        <v>0</v>
      </c>
      <c r="P277" s="21">
        <f t="shared" si="115"/>
        <v>0</v>
      </c>
      <c r="Q277" s="21">
        <f t="shared" si="115"/>
        <v>0</v>
      </c>
      <c r="R277" s="21">
        <f t="shared" si="115"/>
        <v>0</v>
      </c>
      <c r="S277" s="21">
        <f t="shared" si="115"/>
        <v>0</v>
      </c>
      <c r="T277" s="21">
        <f t="shared" si="115"/>
        <v>0</v>
      </c>
      <c r="U277" s="21">
        <f t="shared" si="115"/>
        <v>0</v>
      </c>
      <c r="V277" s="21">
        <f t="shared" si="115"/>
        <v>0</v>
      </c>
      <c r="W277" s="21">
        <f t="shared" si="115"/>
        <v>0</v>
      </c>
      <c r="X277" s="21">
        <f t="shared" si="115"/>
        <v>0</v>
      </c>
      <c r="Y277" s="21">
        <f t="shared" si="115"/>
        <v>0</v>
      </c>
      <c r="Z277" s="21">
        <f t="shared" si="115"/>
        <v>0</v>
      </c>
      <c r="AA277" s="21">
        <f t="shared" si="115"/>
        <v>0</v>
      </c>
      <c r="AB277" s="21">
        <f t="shared" si="115"/>
        <v>0</v>
      </c>
      <c r="AC277" s="21">
        <f t="shared" si="115"/>
        <v>0</v>
      </c>
      <c r="AD277" s="21">
        <f t="shared" si="115"/>
        <v>0</v>
      </c>
      <c r="AE277" s="21">
        <f t="shared" si="11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6">+C280+C281+C282</f>
        <v>0</v>
      </c>
      <c r="D279" s="21">
        <f t="shared" ref="D279:AE279" si="117">+D280+D281+D282</f>
        <v>0</v>
      </c>
      <c r="E279" s="21">
        <f t="shared" si="117"/>
        <v>0</v>
      </c>
      <c r="F279" s="21">
        <f t="shared" si="117"/>
        <v>0</v>
      </c>
      <c r="G279" s="21">
        <f t="shared" si="117"/>
        <v>0</v>
      </c>
      <c r="H279" s="21">
        <f t="shared" si="117"/>
        <v>0</v>
      </c>
      <c r="I279" s="21">
        <f t="shared" si="117"/>
        <v>0</v>
      </c>
      <c r="J279" s="21">
        <f t="shared" si="117"/>
        <v>0</v>
      </c>
      <c r="K279" s="21">
        <f t="shared" si="117"/>
        <v>0</v>
      </c>
      <c r="L279" s="21">
        <f t="shared" si="117"/>
        <v>0</v>
      </c>
      <c r="M279" s="21">
        <f t="shared" si="117"/>
        <v>0</v>
      </c>
      <c r="N279" s="21">
        <f t="shared" si="117"/>
        <v>0</v>
      </c>
      <c r="O279" s="21">
        <f t="shared" si="117"/>
        <v>0</v>
      </c>
      <c r="P279" s="21">
        <f t="shared" si="117"/>
        <v>0</v>
      </c>
      <c r="Q279" s="21">
        <f t="shared" si="117"/>
        <v>0</v>
      </c>
      <c r="R279" s="21">
        <f t="shared" si="117"/>
        <v>0</v>
      </c>
      <c r="S279" s="21">
        <f t="shared" si="117"/>
        <v>0</v>
      </c>
      <c r="T279" s="21">
        <f t="shared" si="117"/>
        <v>0</v>
      </c>
      <c r="U279" s="21">
        <f t="shared" si="117"/>
        <v>0</v>
      </c>
      <c r="V279" s="21">
        <f t="shared" si="117"/>
        <v>0</v>
      </c>
      <c r="W279" s="21">
        <f t="shared" si="117"/>
        <v>0</v>
      </c>
      <c r="X279" s="21">
        <f t="shared" si="117"/>
        <v>0</v>
      </c>
      <c r="Y279" s="21">
        <f t="shared" si="117"/>
        <v>0</v>
      </c>
      <c r="Z279" s="21">
        <f t="shared" si="117"/>
        <v>0</v>
      </c>
      <c r="AA279" s="21">
        <f t="shared" si="117"/>
        <v>0</v>
      </c>
      <c r="AB279" s="21">
        <f t="shared" si="117"/>
        <v>0</v>
      </c>
      <c r="AC279" s="21">
        <f t="shared" si="117"/>
        <v>0</v>
      </c>
      <c r="AD279" s="21">
        <f t="shared" si="117"/>
        <v>0</v>
      </c>
      <c r="AE279" s="21">
        <f t="shared" si="117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18">+C288+C289+C290</f>
        <v>6.3959770370810909E-2</v>
      </c>
      <c r="D287" s="21">
        <f t="shared" ref="D287:AE287" si="119">+D288+D289+D290</f>
        <v>6.4281427094333182E-2</v>
      </c>
      <c r="E287" s="21">
        <f t="shared" si="119"/>
        <v>6.481916014689329E-2</v>
      </c>
      <c r="F287" s="21">
        <f t="shared" si="119"/>
        <v>6.2201325041104372E-2</v>
      </c>
      <c r="G287" s="21">
        <f t="shared" si="119"/>
        <v>5.9945635075129532E-2</v>
      </c>
      <c r="H287" s="21">
        <f t="shared" si="119"/>
        <v>5.720885845806755E-2</v>
      </c>
      <c r="I287" s="21">
        <f t="shared" si="119"/>
        <v>5.5062050766046082E-2</v>
      </c>
      <c r="J287" s="21">
        <f t="shared" si="119"/>
        <v>5.2426232265698355E-2</v>
      </c>
      <c r="K287" s="21">
        <f t="shared" si="119"/>
        <v>4.9204134305623703E-2</v>
      </c>
      <c r="L287" s="21">
        <f t="shared" si="119"/>
        <v>4.5389357486377624E-2</v>
      </c>
      <c r="M287" s="21">
        <f t="shared" si="119"/>
        <v>4.1084935712547441E-2</v>
      </c>
      <c r="N287" s="21">
        <f t="shared" si="119"/>
        <v>3.9742254018314695E-2</v>
      </c>
      <c r="O287" s="21">
        <f t="shared" si="119"/>
        <v>3.8225474906113381E-2</v>
      </c>
      <c r="P287" s="21">
        <f t="shared" si="119"/>
        <v>3.651147131296751E-2</v>
      </c>
      <c r="Q287" s="21">
        <f t="shared" si="119"/>
        <v>3.4573645330917564E-2</v>
      </c>
      <c r="R287" s="21">
        <f t="shared" si="119"/>
        <v>3.2424367310798625E-2</v>
      </c>
      <c r="S287" s="21">
        <f t="shared" si="119"/>
        <v>2.9241622532666312E-2</v>
      </c>
      <c r="T287" s="21">
        <f t="shared" si="119"/>
        <v>2.60140839761769E-2</v>
      </c>
      <c r="U287" s="21">
        <f t="shared" si="119"/>
        <v>2.2680905461232637E-2</v>
      </c>
      <c r="V287" s="21">
        <f t="shared" si="119"/>
        <v>1.9390726232074426E-2</v>
      </c>
      <c r="W287" s="21">
        <f t="shared" si="119"/>
        <v>1.6198518631500004E-2</v>
      </c>
      <c r="X287" s="21">
        <f t="shared" si="119"/>
        <v>1.6213261563E-2</v>
      </c>
      <c r="Y287" s="21">
        <f t="shared" si="119"/>
        <v>1.6115651500500001E-2</v>
      </c>
      <c r="Z287" s="21">
        <f t="shared" si="119"/>
        <v>1.6044370488E-2</v>
      </c>
      <c r="AA287" s="21">
        <f t="shared" si="119"/>
        <v>1.5977200549500001E-2</v>
      </c>
      <c r="AB287" s="21">
        <f t="shared" si="119"/>
        <v>1.5855466783500003E-2</v>
      </c>
      <c r="AC287" s="21">
        <f t="shared" si="119"/>
        <v>1.5303003327000003E-2</v>
      </c>
      <c r="AD287" s="21">
        <f t="shared" si="119"/>
        <v>1.4499943690499999E-2</v>
      </c>
      <c r="AE287" s="21">
        <f t="shared" si="119"/>
        <v>1.3696884054000002E-2</v>
      </c>
    </row>
    <row r="288" spans="1:31" x14ac:dyDescent="0.2">
      <c r="A288" s="80" t="s">
        <v>534</v>
      </c>
      <c r="B288" s="4" t="s">
        <v>798</v>
      </c>
      <c r="C288" s="27">
        <v>2.6648171095247091E-3</v>
      </c>
      <c r="D288" s="27">
        <v>2.7316466669949548E-3</v>
      </c>
      <c r="E288" s="27">
        <v>3.8055365398836413E-3</v>
      </c>
      <c r="F288" s="27">
        <v>2.1401945608040414E-3</v>
      </c>
      <c r="G288" s="27">
        <v>1.0723087479191445E-3</v>
      </c>
      <c r="H288" s="27">
        <v>2.681308303277948E-4</v>
      </c>
      <c r="I288" s="27">
        <v>4.1504222615762834E-4</v>
      </c>
      <c r="J288" s="27">
        <v>4.7672849404186129E-4</v>
      </c>
      <c r="K288" s="27">
        <v>4.6206662257984815E-4</v>
      </c>
      <c r="L288" s="27">
        <v>3.1363693232706169E-4</v>
      </c>
      <c r="M288" s="27">
        <v>2.8465947787084672E-4</v>
      </c>
      <c r="N288" s="27">
        <v>2.6584860397824649E-4</v>
      </c>
      <c r="O288" s="27">
        <v>2.1208408040258894E-4</v>
      </c>
      <c r="P288" s="27">
        <v>1.6488656416786514E-4</v>
      </c>
      <c r="Q288" s="27">
        <v>1.2766378731457112E-4</v>
      </c>
      <c r="R288" s="27">
        <v>8.2343060677787157E-5</v>
      </c>
      <c r="S288" s="27">
        <v>4.602786021314415E-5</v>
      </c>
      <c r="T288" s="27">
        <v>1.2536399976890433E-5</v>
      </c>
      <c r="U288" s="27">
        <v>3.2916078326331245E-6</v>
      </c>
      <c r="V288" s="27">
        <v>7.7240202441229259E-7</v>
      </c>
      <c r="W288" s="27">
        <v>0</v>
      </c>
      <c r="X288" s="27">
        <v>0</v>
      </c>
      <c r="Y288" s="27">
        <v>0</v>
      </c>
      <c r="Z288" s="27">
        <v>0</v>
      </c>
      <c r="AA288" s="27">
        <v>0</v>
      </c>
      <c r="AB288" s="27">
        <v>0</v>
      </c>
      <c r="AC288" s="27">
        <v>0</v>
      </c>
      <c r="AD288" s="27">
        <v>0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6.1294953261286193E-2</v>
      </c>
      <c r="D289" s="27">
        <v>6.1549780427338233E-2</v>
      </c>
      <c r="E289" s="27">
        <v>6.1013623607009647E-2</v>
      </c>
      <c r="F289" s="27">
        <v>6.0061130480300332E-2</v>
      </c>
      <c r="G289" s="27">
        <v>5.8873326327210387E-2</v>
      </c>
      <c r="H289" s="27">
        <v>5.6940727627739753E-2</v>
      </c>
      <c r="I289" s="27">
        <v>5.464700853988845E-2</v>
      </c>
      <c r="J289" s="27">
        <v>5.1949503771656497E-2</v>
      </c>
      <c r="K289" s="27">
        <v>4.8742067683043858E-2</v>
      </c>
      <c r="L289" s="27">
        <v>4.5075720554050562E-2</v>
      </c>
      <c r="M289" s="27">
        <v>4.0800276234676594E-2</v>
      </c>
      <c r="N289" s="27">
        <v>3.9476405414336446E-2</v>
      </c>
      <c r="O289" s="27">
        <v>3.8013390825710792E-2</v>
      </c>
      <c r="P289" s="27">
        <v>3.6346584748799642E-2</v>
      </c>
      <c r="Q289" s="27">
        <v>3.4445981543602996E-2</v>
      </c>
      <c r="R289" s="27">
        <v>3.2342024250120838E-2</v>
      </c>
      <c r="S289" s="27">
        <v>2.9195594672453168E-2</v>
      </c>
      <c r="T289" s="27">
        <v>2.6001547576200011E-2</v>
      </c>
      <c r="U289" s="27">
        <v>2.2677613853400003E-2</v>
      </c>
      <c r="V289" s="27">
        <v>1.9389953830050013E-2</v>
      </c>
      <c r="W289" s="27">
        <v>1.6198518631500004E-2</v>
      </c>
      <c r="X289" s="27">
        <v>1.6213261563E-2</v>
      </c>
      <c r="Y289" s="27">
        <v>1.6115651500500001E-2</v>
      </c>
      <c r="Z289" s="27">
        <v>1.6044370488E-2</v>
      </c>
      <c r="AA289" s="27">
        <v>1.5977200549500001E-2</v>
      </c>
      <c r="AB289" s="27">
        <v>1.5855466783500003E-2</v>
      </c>
      <c r="AC289" s="27">
        <v>1.5303003327000003E-2</v>
      </c>
      <c r="AD289" s="27">
        <v>1.4499943690499999E-2</v>
      </c>
      <c r="AE289" s="27">
        <v>1.3696884054000002E-2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0">+C292+C293</f>
        <v>0</v>
      </c>
      <c r="D291" s="21">
        <f t="shared" ref="D291:AE291" si="121">+D292+D293</f>
        <v>0</v>
      </c>
      <c r="E291" s="21">
        <f t="shared" si="121"/>
        <v>0</v>
      </c>
      <c r="F291" s="21">
        <f t="shared" si="121"/>
        <v>0</v>
      </c>
      <c r="G291" s="21">
        <f t="shared" si="121"/>
        <v>0</v>
      </c>
      <c r="H291" s="21">
        <f t="shared" si="121"/>
        <v>0</v>
      </c>
      <c r="I291" s="21">
        <f t="shared" si="121"/>
        <v>0</v>
      </c>
      <c r="J291" s="21">
        <f t="shared" si="121"/>
        <v>0</v>
      </c>
      <c r="K291" s="21">
        <f t="shared" si="121"/>
        <v>0</v>
      </c>
      <c r="L291" s="21">
        <f t="shared" si="121"/>
        <v>0</v>
      </c>
      <c r="M291" s="21">
        <f t="shared" si="121"/>
        <v>0</v>
      </c>
      <c r="N291" s="21">
        <f t="shared" si="121"/>
        <v>0</v>
      </c>
      <c r="O291" s="21">
        <f t="shared" si="121"/>
        <v>0</v>
      </c>
      <c r="P291" s="21">
        <f t="shared" si="121"/>
        <v>0</v>
      </c>
      <c r="Q291" s="21">
        <f t="shared" si="121"/>
        <v>0</v>
      </c>
      <c r="R291" s="21">
        <f t="shared" si="121"/>
        <v>0</v>
      </c>
      <c r="S291" s="21">
        <f t="shared" si="121"/>
        <v>0</v>
      </c>
      <c r="T291" s="21">
        <f t="shared" si="121"/>
        <v>0</v>
      </c>
      <c r="U291" s="21">
        <f t="shared" si="121"/>
        <v>0</v>
      </c>
      <c r="V291" s="21">
        <f t="shared" si="121"/>
        <v>0</v>
      </c>
      <c r="W291" s="21">
        <f t="shared" si="121"/>
        <v>0</v>
      </c>
      <c r="X291" s="21">
        <f t="shared" si="121"/>
        <v>0</v>
      </c>
      <c r="Y291" s="21">
        <f t="shared" si="121"/>
        <v>0</v>
      </c>
      <c r="Z291" s="21">
        <f t="shared" si="121"/>
        <v>0</v>
      </c>
      <c r="AA291" s="21">
        <f t="shared" si="121"/>
        <v>0</v>
      </c>
      <c r="AB291" s="21">
        <f t="shared" si="121"/>
        <v>0</v>
      </c>
      <c r="AC291" s="21">
        <f t="shared" si="121"/>
        <v>0</v>
      </c>
      <c r="AD291" s="21">
        <f t="shared" si="121"/>
        <v>0</v>
      </c>
      <c r="AE291" s="21">
        <f t="shared" si="12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2">+C298+C383+C391+C399+C407+C415+C423+C424</f>
        <v>1.6433265157870559E-4</v>
      </c>
      <c r="D297" s="28">
        <f t="shared" ref="D297:AE297" si="123">+D298+D383+D391+D399+D407+D415+D423+D424</f>
        <v>2.4887839999999999E-5</v>
      </c>
      <c r="E297" s="28">
        <f t="shared" si="123"/>
        <v>5.8705269310879943E-4</v>
      </c>
      <c r="F297" s="28">
        <f t="shared" si="123"/>
        <v>2.1179872E-5</v>
      </c>
      <c r="G297" s="28">
        <f t="shared" si="123"/>
        <v>4.3659780020835076E-5</v>
      </c>
      <c r="H297" s="28">
        <f t="shared" si="123"/>
        <v>2.3713920000000001E-5</v>
      </c>
      <c r="I297" s="28">
        <f t="shared" si="123"/>
        <v>1.7971574399999998E-4</v>
      </c>
      <c r="J297" s="28">
        <f t="shared" si="123"/>
        <v>3.8933075200000003E-5</v>
      </c>
      <c r="K297" s="28">
        <f t="shared" si="123"/>
        <v>2.4443295999999999E-5</v>
      </c>
      <c r="L297" s="28">
        <f t="shared" si="123"/>
        <v>3.1581630231482258E-5</v>
      </c>
      <c r="M297" s="28">
        <f t="shared" si="123"/>
        <v>8.1875393995373705E-5</v>
      </c>
      <c r="N297" s="28">
        <f t="shared" si="123"/>
        <v>1.2669801625823869E-4</v>
      </c>
      <c r="O297" s="28">
        <f t="shared" si="123"/>
        <v>7.3646278293803332E-5</v>
      </c>
      <c r="P297" s="28">
        <f t="shared" si="123"/>
        <v>3.8671403504148504E-4</v>
      </c>
      <c r="Q297" s="28">
        <f t="shared" si="123"/>
        <v>9.513579107301443E-4</v>
      </c>
      <c r="R297" s="28">
        <f t="shared" si="123"/>
        <v>1.1668543999999999E-5</v>
      </c>
      <c r="S297" s="28">
        <f t="shared" si="123"/>
        <v>1.12888416E-4</v>
      </c>
      <c r="T297" s="28">
        <f t="shared" si="123"/>
        <v>0</v>
      </c>
      <c r="U297" s="28">
        <f t="shared" si="123"/>
        <v>0</v>
      </c>
      <c r="V297" s="28">
        <f t="shared" si="123"/>
        <v>0</v>
      </c>
      <c r="W297" s="28">
        <f t="shared" si="123"/>
        <v>0</v>
      </c>
      <c r="X297" s="28">
        <f t="shared" si="123"/>
        <v>0</v>
      </c>
      <c r="Y297" s="28">
        <f t="shared" si="123"/>
        <v>1.9653571328711632E-4</v>
      </c>
      <c r="Z297" s="28">
        <f t="shared" si="123"/>
        <v>0</v>
      </c>
      <c r="AA297" s="28">
        <f t="shared" si="123"/>
        <v>1.494960180315561E-7</v>
      </c>
      <c r="AB297" s="28">
        <f t="shared" si="123"/>
        <v>0</v>
      </c>
      <c r="AC297" s="28">
        <f t="shared" si="123"/>
        <v>1.8933717022897717E-3</v>
      </c>
      <c r="AD297" s="28">
        <f t="shared" si="123"/>
        <v>6.8577204171675339E-4</v>
      </c>
      <c r="AE297" s="28">
        <f t="shared" si="123"/>
        <v>1.4151776625717556E-3</v>
      </c>
    </row>
    <row r="298" spans="1:31" x14ac:dyDescent="0.2">
      <c r="A298" s="9" t="s">
        <v>549</v>
      </c>
      <c r="B298" s="4" t="s">
        <v>550</v>
      </c>
      <c r="C298" s="21">
        <f t="shared" ref="C298" si="124">+C299+C367</f>
        <v>3.8667275578705635E-5</v>
      </c>
      <c r="D298" s="21">
        <f t="shared" ref="D298:AE298" si="125">+D299+D367</f>
        <v>0</v>
      </c>
      <c r="E298" s="21">
        <f t="shared" si="125"/>
        <v>5.4903240510879945E-4</v>
      </c>
      <c r="F298" s="21">
        <f t="shared" si="125"/>
        <v>0</v>
      </c>
      <c r="G298" s="21">
        <f t="shared" si="125"/>
        <v>3.4800548020835077E-5</v>
      </c>
      <c r="H298" s="21">
        <f t="shared" si="125"/>
        <v>0</v>
      </c>
      <c r="I298" s="21">
        <f t="shared" si="125"/>
        <v>0</v>
      </c>
      <c r="J298" s="21">
        <f t="shared" si="125"/>
        <v>0</v>
      </c>
      <c r="K298" s="21">
        <f t="shared" si="125"/>
        <v>0</v>
      </c>
      <c r="L298" s="21">
        <f t="shared" si="125"/>
        <v>1.546691023148226E-5</v>
      </c>
      <c r="M298" s="21">
        <f t="shared" si="125"/>
        <v>6.6507713995373708E-5</v>
      </c>
      <c r="N298" s="21">
        <f t="shared" si="125"/>
        <v>9.9937056258238684E-5</v>
      </c>
      <c r="O298" s="21">
        <f t="shared" si="125"/>
        <v>4.2076294293803325E-5</v>
      </c>
      <c r="P298" s="21">
        <f t="shared" si="125"/>
        <v>7.3153011041485037E-5</v>
      </c>
      <c r="Q298" s="21">
        <f t="shared" si="125"/>
        <v>3.9872141793014437E-4</v>
      </c>
      <c r="R298" s="21">
        <f t="shared" si="125"/>
        <v>0</v>
      </c>
      <c r="S298" s="21">
        <f t="shared" si="125"/>
        <v>0</v>
      </c>
      <c r="T298" s="21">
        <f t="shared" si="125"/>
        <v>0</v>
      </c>
      <c r="U298" s="21">
        <f t="shared" si="125"/>
        <v>0</v>
      </c>
      <c r="V298" s="21">
        <f t="shared" si="125"/>
        <v>0</v>
      </c>
      <c r="W298" s="21">
        <f t="shared" si="125"/>
        <v>0</v>
      </c>
      <c r="X298" s="21">
        <f t="shared" si="125"/>
        <v>0</v>
      </c>
      <c r="Y298" s="21">
        <f t="shared" si="125"/>
        <v>1.3942211328711631E-4</v>
      </c>
      <c r="Z298" s="21">
        <f t="shared" si="125"/>
        <v>0</v>
      </c>
      <c r="AA298" s="21">
        <f t="shared" si="125"/>
        <v>1.494960180315561E-7</v>
      </c>
      <c r="AB298" s="21">
        <f t="shared" si="125"/>
        <v>0</v>
      </c>
      <c r="AC298" s="21">
        <f t="shared" si="125"/>
        <v>1.6854701022897718E-3</v>
      </c>
      <c r="AD298" s="21">
        <f t="shared" si="125"/>
        <v>5.8819384331675344E-4</v>
      </c>
      <c r="AE298" s="21">
        <f t="shared" si="125"/>
        <v>1.3160071089717556E-3</v>
      </c>
    </row>
    <row r="299" spans="1:31" x14ac:dyDescent="0.2">
      <c r="A299" s="9" t="s">
        <v>551</v>
      </c>
      <c r="B299" s="4" t="s">
        <v>552</v>
      </c>
      <c r="C299" s="21">
        <f t="shared" ref="C299" si="126">+C300+C349+C364</f>
        <v>3.8667275578705635E-5</v>
      </c>
      <c r="D299" s="21">
        <f t="shared" ref="D299:AE299" si="127">+D300+D349+D364</f>
        <v>0</v>
      </c>
      <c r="E299" s="21">
        <f t="shared" si="127"/>
        <v>5.4903240510879945E-4</v>
      </c>
      <c r="F299" s="21">
        <f t="shared" si="127"/>
        <v>0</v>
      </c>
      <c r="G299" s="21">
        <f t="shared" si="127"/>
        <v>3.4800548020835077E-5</v>
      </c>
      <c r="H299" s="21">
        <f t="shared" si="127"/>
        <v>0</v>
      </c>
      <c r="I299" s="21">
        <f t="shared" si="127"/>
        <v>0</v>
      </c>
      <c r="J299" s="21">
        <f t="shared" si="127"/>
        <v>0</v>
      </c>
      <c r="K299" s="21">
        <f t="shared" si="127"/>
        <v>0</v>
      </c>
      <c r="L299" s="21">
        <f t="shared" si="127"/>
        <v>1.546691023148226E-5</v>
      </c>
      <c r="M299" s="21">
        <f t="shared" si="127"/>
        <v>6.6507713995373708E-5</v>
      </c>
      <c r="N299" s="21">
        <f t="shared" si="127"/>
        <v>9.9937056258238684E-5</v>
      </c>
      <c r="O299" s="21">
        <f t="shared" si="127"/>
        <v>4.2076294293803325E-5</v>
      </c>
      <c r="P299" s="21">
        <f t="shared" si="127"/>
        <v>7.3153011041485037E-5</v>
      </c>
      <c r="Q299" s="21">
        <f t="shared" si="127"/>
        <v>3.9872141793014437E-4</v>
      </c>
      <c r="R299" s="21">
        <f t="shared" si="127"/>
        <v>0</v>
      </c>
      <c r="S299" s="21">
        <f t="shared" si="127"/>
        <v>0</v>
      </c>
      <c r="T299" s="21">
        <f t="shared" si="127"/>
        <v>0</v>
      </c>
      <c r="U299" s="21">
        <f t="shared" si="127"/>
        <v>0</v>
      </c>
      <c r="V299" s="21">
        <f t="shared" si="127"/>
        <v>0</v>
      </c>
      <c r="W299" s="21">
        <f t="shared" si="127"/>
        <v>0</v>
      </c>
      <c r="X299" s="21">
        <f t="shared" si="127"/>
        <v>0</v>
      </c>
      <c r="Y299" s="21">
        <f t="shared" si="127"/>
        <v>1.3942211328711631E-4</v>
      </c>
      <c r="Z299" s="21">
        <f t="shared" si="127"/>
        <v>0</v>
      </c>
      <c r="AA299" s="21">
        <f t="shared" si="127"/>
        <v>1.494960180315561E-7</v>
      </c>
      <c r="AB299" s="21">
        <f t="shared" si="127"/>
        <v>0</v>
      </c>
      <c r="AC299" s="21">
        <f t="shared" si="127"/>
        <v>1.6854701022897718E-3</v>
      </c>
      <c r="AD299" s="21">
        <f t="shared" si="127"/>
        <v>5.8819384331675344E-4</v>
      </c>
      <c r="AE299" s="21">
        <f t="shared" si="127"/>
        <v>1.3160071089717556E-3</v>
      </c>
    </row>
    <row r="300" spans="1:31" x14ac:dyDescent="0.2">
      <c r="A300" s="9" t="s">
        <v>553</v>
      </c>
      <c r="B300" s="4" t="s">
        <v>554</v>
      </c>
      <c r="C300" s="21">
        <f t="shared" ref="C300" si="128">+C301+C341</f>
        <v>0</v>
      </c>
      <c r="D300" s="21">
        <f t="shared" ref="D300:AE300" si="129">+D301+D341</f>
        <v>0</v>
      </c>
      <c r="E300" s="21">
        <f t="shared" si="129"/>
        <v>0</v>
      </c>
      <c r="F300" s="21">
        <f t="shared" si="129"/>
        <v>0</v>
      </c>
      <c r="G300" s="21">
        <f t="shared" si="129"/>
        <v>0</v>
      </c>
      <c r="H300" s="21">
        <f t="shared" si="129"/>
        <v>0</v>
      </c>
      <c r="I300" s="21">
        <f t="shared" si="129"/>
        <v>0</v>
      </c>
      <c r="J300" s="21">
        <f t="shared" si="129"/>
        <v>0</v>
      </c>
      <c r="K300" s="21">
        <f t="shared" si="129"/>
        <v>0</v>
      </c>
      <c r="L300" s="21">
        <f t="shared" si="129"/>
        <v>0</v>
      </c>
      <c r="M300" s="21">
        <f t="shared" si="129"/>
        <v>0</v>
      </c>
      <c r="N300" s="21">
        <f t="shared" si="129"/>
        <v>0</v>
      </c>
      <c r="O300" s="21">
        <f t="shared" si="129"/>
        <v>0</v>
      </c>
      <c r="P300" s="21">
        <f t="shared" si="129"/>
        <v>0</v>
      </c>
      <c r="Q300" s="21">
        <f t="shared" si="129"/>
        <v>0</v>
      </c>
      <c r="R300" s="21">
        <f t="shared" si="129"/>
        <v>0</v>
      </c>
      <c r="S300" s="21">
        <f t="shared" si="129"/>
        <v>0</v>
      </c>
      <c r="T300" s="21">
        <f t="shared" si="129"/>
        <v>0</v>
      </c>
      <c r="U300" s="21">
        <f t="shared" si="129"/>
        <v>0</v>
      </c>
      <c r="V300" s="21">
        <f t="shared" si="129"/>
        <v>0</v>
      </c>
      <c r="W300" s="21">
        <f t="shared" si="129"/>
        <v>0</v>
      </c>
      <c r="X300" s="21">
        <f t="shared" si="129"/>
        <v>0</v>
      </c>
      <c r="Y300" s="21">
        <f t="shared" si="129"/>
        <v>0</v>
      </c>
      <c r="Z300" s="21">
        <f t="shared" si="129"/>
        <v>0</v>
      </c>
      <c r="AA300" s="21">
        <f t="shared" si="129"/>
        <v>0</v>
      </c>
      <c r="AB300" s="21">
        <f t="shared" si="129"/>
        <v>0</v>
      </c>
      <c r="AC300" s="21">
        <f t="shared" si="129"/>
        <v>0</v>
      </c>
      <c r="AD300" s="21">
        <f t="shared" si="129"/>
        <v>0</v>
      </c>
      <c r="AE300" s="21">
        <f t="shared" si="129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0">+C302+C315+C328</f>
        <v>0</v>
      </c>
      <c r="D301" s="21">
        <f t="shared" ref="D301:AE301" si="131">+D302+D315+D328</f>
        <v>0</v>
      </c>
      <c r="E301" s="21">
        <f t="shared" si="131"/>
        <v>0</v>
      </c>
      <c r="F301" s="21">
        <f t="shared" si="131"/>
        <v>0</v>
      </c>
      <c r="G301" s="21">
        <f t="shared" si="131"/>
        <v>0</v>
      </c>
      <c r="H301" s="21">
        <f t="shared" si="131"/>
        <v>0</v>
      </c>
      <c r="I301" s="21">
        <f t="shared" si="131"/>
        <v>0</v>
      </c>
      <c r="J301" s="21">
        <f t="shared" si="131"/>
        <v>0</v>
      </c>
      <c r="K301" s="21">
        <f t="shared" si="131"/>
        <v>0</v>
      </c>
      <c r="L301" s="21">
        <f t="shared" si="131"/>
        <v>0</v>
      </c>
      <c r="M301" s="21">
        <f t="shared" si="131"/>
        <v>0</v>
      </c>
      <c r="N301" s="21">
        <f t="shared" si="131"/>
        <v>0</v>
      </c>
      <c r="O301" s="21">
        <f t="shared" si="131"/>
        <v>0</v>
      </c>
      <c r="P301" s="21">
        <f t="shared" si="131"/>
        <v>0</v>
      </c>
      <c r="Q301" s="21">
        <f t="shared" si="131"/>
        <v>0</v>
      </c>
      <c r="R301" s="21">
        <f t="shared" si="131"/>
        <v>0</v>
      </c>
      <c r="S301" s="21">
        <f t="shared" si="131"/>
        <v>0</v>
      </c>
      <c r="T301" s="21">
        <f t="shared" si="131"/>
        <v>0</v>
      </c>
      <c r="U301" s="21">
        <f t="shared" si="131"/>
        <v>0</v>
      </c>
      <c r="V301" s="21">
        <f t="shared" si="131"/>
        <v>0</v>
      </c>
      <c r="W301" s="21">
        <f t="shared" si="131"/>
        <v>0</v>
      </c>
      <c r="X301" s="21">
        <f t="shared" si="131"/>
        <v>0</v>
      </c>
      <c r="Y301" s="21">
        <f t="shared" si="131"/>
        <v>0</v>
      </c>
      <c r="Z301" s="21">
        <f t="shared" si="131"/>
        <v>0</v>
      </c>
      <c r="AA301" s="21">
        <f t="shared" si="131"/>
        <v>0</v>
      </c>
      <c r="AB301" s="21">
        <f t="shared" si="131"/>
        <v>0</v>
      </c>
      <c r="AC301" s="21">
        <f t="shared" si="131"/>
        <v>0</v>
      </c>
      <c r="AD301" s="21">
        <f t="shared" si="131"/>
        <v>0</v>
      </c>
      <c r="AE301" s="21">
        <f t="shared" si="131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2">+C303+C304+C305+C306+C307+C308+C309+C310+C311+C312+C313+C314</f>
        <v>0</v>
      </c>
      <c r="D302" s="21">
        <f t="shared" ref="D302:AE302" si="133">+D303+D304+D305+D306+D307+D308+D309+D310+D311+D312+D313+D314</f>
        <v>0</v>
      </c>
      <c r="E302" s="21">
        <f t="shared" si="133"/>
        <v>0</v>
      </c>
      <c r="F302" s="21">
        <f t="shared" si="133"/>
        <v>0</v>
      </c>
      <c r="G302" s="21">
        <f t="shared" si="133"/>
        <v>0</v>
      </c>
      <c r="H302" s="21">
        <f t="shared" si="133"/>
        <v>0</v>
      </c>
      <c r="I302" s="21">
        <f t="shared" si="133"/>
        <v>0</v>
      </c>
      <c r="J302" s="21">
        <f t="shared" si="133"/>
        <v>0</v>
      </c>
      <c r="K302" s="21">
        <f t="shared" si="133"/>
        <v>0</v>
      </c>
      <c r="L302" s="21">
        <f t="shared" si="133"/>
        <v>0</v>
      </c>
      <c r="M302" s="21">
        <f t="shared" si="133"/>
        <v>0</v>
      </c>
      <c r="N302" s="21">
        <f t="shared" si="133"/>
        <v>0</v>
      </c>
      <c r="O302" s="21">
        <f t="shared" si="133"/>
        <v>0</v>
      </c>
      <c r="P302" s="21">
        <f t="shared" si="133"/>
        <v>0</v>
      </c>
      <c r="Q302" s="21">
        <f t="shared" si="133"/>
        <v>0</v>
      </c>
      <c r="R302" s="21">
        <f t="shared" si="133"/>
        <v>0</v>
      </c>
      <c r="S302" s="21">
        <f t="shared" si="133"/>
        <v>0</v>
      </c>
      <c r="T302" s="21">
        <f t="shared" si="133"/>
        <v>0</v>
      </c>
      <c r="U302" s="21">
        <f t="shared" si="133"/>
        <v>0</v>
      </c>
      <c r="V302" s="21">
        <f t="shared" si="133"/>
        <v>0</v>
      </c>
      <c r="W302" s="21">
        <f t="shared" si="133"/>
        <v>0</v>
      </c>
      <c r="X302" s="21">
        <f t="shared" si="133"/>
        <v>0</v>
      </c>
      <c r="Y302" s="21">
        <f t="shared" si="133"/>
        <v>0</v>
      </c>
      <c r="Z302" s="21">
        <f t="shared" si="133"/>
        <v>0</v>
      </c>
      <c r="AA302" s="21">
        <f t="shared" si="133"/>
        <v>0</v>
      </c>
      <c r="AB302" s="21">
        <f t="shared" si="133"/>
        <v>0</v>
      </c>
      <c r="AC302" s="21">
        <f t="shared" si="133"/>
        <v>0</v>
      </c>
      <c r="AD302" s="21">
        <f t="shared" si="133"/>
        <v>0</v>
      </c>
      <c r="AE302" s="21">
        <f t="shared" si="133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4">+C316+C317+C318+C319+C320+C321+C322+C323+C324+C325+C326+C327</f>
        <v>0</v>
      </c>
      <c r="D315" s="21">
        <f t="shared" ref="D315:AE315" si="135">+D316+D317+D318+D319+D320+D321+D322+D323+D324+D325+D326+D327</f>
        <v>0</v>
      </c>
      <c r="E315" s="21">
        <f t="shared" si="135"/>
        <v>0</v>
      </c>
      <c r="F315" s="21">
        <f t="shared" si="135"/>
        <v>0</v>
      </c>
      <c r="G315" s="21">
        <f t="shared" si="135"/>
        <v>0</v>
      </c>
      <c r="H315" s="21">
        <f t="shared" si="135"/>
        <v>0</v>
      </c>
      <c r="I315" s="21">
        <f t="shared" si="135"/>
        <v>0</v>
      </c>
      <c r="J315" s="21">
        <f t="shared" si="135"/>
        <v>0</v>
      </c>
      <c r="K315" s="21">
        <f t="shared" si="135"/>
        <v>0</v>
      </c>
      <c r="L315" s="21">
        <f t="shared" si="135"/>
        <v>0</v>
      </c>
      <c r="M315" s="21">
        <f t="shared" si="135"/>
        <v>0</v>
      </c>
      <c r="N315" s="21">
        <f t="shared" si="135"/>
        <v>0</v>
      </c>
      <c r="O315" s="21">
        <f t="shared" si="135"/>
        <v>0</v>
      </c>
      <c r="P315" s="21">
        <f t="shared" si="135"/>
        <v>0</v>
      </c>
      <c r="Q315" s="21">
        <f t="shared" si="135"/>
        <v>0</v>
      </c>
      <c r="R315" s="21">
        <f t="shared" si="135"/>
        <v>0</v>
      </c>
      <c r="S315" s="21">
        <f t="shared" si="135"/>
        <v>0</v>
      </c>
      <c r="T315" s="21">
        <f t="shared" si="135"/>
        <v>0</v>
      </c>
      <c r="U315" s="21">
        <f t="shared" si="135"/>
        <v>0</v>
      </c>
      <c r="V315" s="21">
        <f t="shared" si="135"/>
        <v>0</v>
      </c>
      <c r="W315" s="21">
        <f t="shared" si="135"/>
        <v>0</v>
      </c>
      <c r="X315" s="21">
        <f t="shared" si="135"/>
        <v>0</v>
      </c>
      <c r="Y315" s="21">
        <f t="shared" si="135"/>
        <v>0</v>
      </c>
      <c r="Z315" s="21">
        <f t="shared" si="135"/>
        <v>0</v>
      </c>
      <c r="AA315" s="21">
        <f t="shared" si="135"/>
        <v>0</v>
      </c>
      <c r="AB315" s="21">
        <f t="shared" si="135"/>
        <v>0</v>
      </c>
      <c r="AC315" s="21">
        <f t="shared" si="135"/>
        <v>0</v>
      </c>
      <c r="AD315" s="21">
        <f t="shared" si="135"/>
        <v>0</v>
      </c>
      <c r="AE315" s="21">
        <f t="shared" si="135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6">+C329+C330+C331+C332+C333+C334+C335+C336+C337+C338+C339+C340</f>
        <v>0</v>
      </c>
      <c r="D328" s="21">
        <f t="shared" ref="D328:AE328" si="137">+D329+D330+D331+D332+D333+D334+D335+D336+D337+D338+D339+D340</f>
        <v>0</v>
      </c>
      <c r="E328" s="21">
        <f t="shared" si="137"/>
        <v>0</v>
      </c>
      <c r="F328" s="21">
        <f t="shared" si="137"/>
        <v>0</v>
      </c>
      <c r="G328" s="21">
        <f t="shared" si="137"/>
        <v>0</v>
      </c>
      <c r="H328" s="21">
        <f t="shared" si="137"/>
        <v>0</v>
      </c>
      <c r="I328" s="21">
        <f t="shared" si="137"/>
        <v>0</v>
      </c>
      <c r="J328" s="21">
        <f t="shared" si="137"/>
        <v>0</v>
      </c>
      <c r="K328" s="21">
        <f t="shared" si="137"/>
        <v>0</v>
      </c>
      <c r="L328" s="21">
        <f t="shared" si="137"/>
        <v>0</v>
      </c>
      <c r="M328" s="21">
        <f t="shared" si="137"/>
        <v>0</v>
      </c>
      <c r="N328" s="21">
        <f t="shared" si="137"/>
        <v>0</v>
      </c>
      <c r="O328" s="21">
        <f t="shared" si="137"/>
        <v>0</v>
      </c>
      <c r="P328" s="21">
        <f t="shared" si="137"/>
        <v>0</v>
      </c>
      <c r="Q328" s="21">
        <f t="shared" si="137"/>
        <v>0</v>
      </c>
      <c r="R328" s="21">
        <f t="shared" si="137"/>
        <v>0</v>
      </c>
      <c r="S328" s="21">
        <f t="shared" si="137"/>
        <v>0</v>
      </c>
      <c r="T328" s="21">
        <f t="shared" si="137"/>
        <v>0</v>
      </c>
      <c r="U328" s="21">
        <f t="shared" si="137"/>
        <v>0</v>
      </c>
      <c r="V328" s="21">
        <f t="shared" si="137"/>
        <v>0</v>
      </c>
      <c r="W328" s="21">
        <f t="shared" si="137"/>
        <v>0</v>
      </c>
      <c r="X328" s="21">
        <f t="shared" si="137"/>
        <v>0</v>
      </c>
      <c r="Y328" s="21">
        <f t="shared" si="137"/>
        <v>0</v>
      </c>
      <c r="Z328" s="21">
        <f t="shared" si="137"/>
        <v>0</v>
      </c>
      <c r="AA328" s="21">
        <f t="shared" si="137"/>
        <v>0</v>
      </c>
      <c r="AB328" s="21">
        <f t="shared" si="137"/>
        <v>0</v>
      </c>
      <c r="AC328" s="21">
        <f t="shared" si="137"/>
        <v>0</v>
      </c>
      <c r="AD328" s="21">
        <f t="shared" si="137"/>
        <v>0</v>
      </c>
      <c r="AE328" s="21">
        <f t="shared" si="137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38">+C342+C343+C344+C345+C346+C347+C348</f>
        <v>0</v>
      </c>
      <c r="D341" s="21">
        <f t="shared" ref="D341:AE341" si="139">+D342+D343+D344+D345+D346+D347+D348</f>
        <v>0</v>
      </c>
      <c r="E341" s="21">
        <f t="shared" si="139"/>
        <v>0</v>
      </c>
      <c r="F341" s="21">
        <f t="shared" si="139"/>
        <v>0</v>
      </c>
      <c r="G341" s="21">
        <f t="shared" si="139"/>
        <v>0</v>
      </c>
      <c r="H341" s="21">
        <f t="shared" si="139"/>
        <v>0</v>
      </c>
      <c r="I341" s="21">
        <f t="shared" si="139"/>
        <v>0</v>
      </c>
      <c r="J341" s="21">
        <f t="shared" si="139"/>
        <v>0</v>
      </c>
      <c r="K341" s="21">
        <f t="shared" si="139"/>
        <v>0</v>
      </c>
      <c r="L341" s="21">
        <f t="shared" si="139"/>
        <v>0</v>
      </c>
      <c r="M341" s="21">
        <f t="shared" si="139"/>
        <v>0</v>
      </c>
      <c r="N341" s="21">
        <f t="shared" si="139"/>
        <v>0</v>
      </c>
      <c r="O341" s="21">
        <f t="shared" si="139"/>
        <v>0</v>
      </c>
      <c r="P341" s="21">
        <f t="shared" si="139"/>
        <v>0</v>
      </c>
      <c r="Q341" s="21">
        <f t="shared" si="139"/>
        <v>0</v>
      </c>
      <c r="R341" s="21">
        <f t="shared" si="139"/>
        <v>0</v>
      </c>
      <c r="S341" s="21">
        <f t="shared" si="139"/>
        <v>0</v>
      </c>
      <c r="T341" s="21">
        <f t="shared" si="139"/>
        <v>0</v>
      </c>
      <c r="U341" s="21">
        <f t="shared" si="139"/>
        <v>0</v>
      </c>
      <c r="V341" s="21">
        <f t="shared" si="139"/>
        <v>0</v>
      </c>
      <c r="W341" s="21">
        <f t="shared" si="139"/>
        <v>0</v>
      </c>
      <c r="X341" s="21">
        <f t="shared" si="139"/>
        <v>0</v>
      </c>
      <c r="Y341" s="21">
        <f t="shared" si="139"/>
        <v>0</v>
      </c>
      <c r="Z341" s="21">
        <f t="shared" si="139"/>
        <v>0</v>
      </c>
      <c r="AA341" s="21">
        <f t="shared" si="139"/>
        <v>0</v>
      </c>
      <c r="AB341" s="21">
        <f t="shared" si="139"/>
        <v>0</v>
      </c>
      <c r="AC341" s="21">
        <f t="shared" si="139"/>
        <v>0</v>
      </c>
      <c r="AD341" s="21">
        <f t="shared" si="139"/>
        <v>0</v>
      </c>
      <c r="AE341" s="21">
        <f t="shared" si="139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0">+C350+C355+C358+C363</f>
        <v>3.8667275578705635E-5</v>
      </c>
      <c r="D349" s="21">
        <f t="shared" ref="D349:AE349" si="141">+D350+D355+D358+D363</f>
        <v>0</v>
      </c>
      <c r="E349" s="21">
        <f t="shared" si="141"/>
        <v>5.4903240510879945E-4</v>
      </c>
      <c r="F349" s="21">
        <f t="shared" si="141"/>
        <v>0</v>
      </c>
      <c r="G349" s="21">
        <f t="shared" si="141"/>
        <v>3.4800548020835077E-5</v>
      </c>
      <c r="H349" s="21">
        <f t="shared" si="141"/>
        <v>0</v>
      </c>
      <c r="I349" s="21">
        <f t="shared" si="141"/>
        <v>0</v>
      </c>
      <c r="J349" s="21">
        <f t="shared" si="141"/>
        <v>0</v>
      </c>
      <c r="K349" s="21">
        <f t="shared" si="141"/>
        <v>0</v>
      </c>
      <c r="L349" s="21">
        <f t="shared" si="141"/>
        <v>1.546691023148226E-5</v>
      </c>
      <c r="M349" s="21">
        <f t="shared" si="141"/>
        <v>6.6507713995373708E-5</v>
      </c>
      <c r="N349" s="21">
        <f t="shared" si="141"/>
        <v>9.9937056258238684E-5</v>
      </c>
      <c r="O349" s="21">
        <f t="shared" si="141"/>
        <v>4.2076294293803325E-5</v>
      </c>
      <c r="P349" s="21">
        <f t="shared" si="141"/>
        <v>7.3153011041485037E-5</v>
      </c>
      <c r="Q349" s="21">
        <f t="shared" si="141"/>
        <v>3.9872141793014437E-4</v>
      </c>
      <c r="R349" s="21">
        <f t="shared" si="141"/>
        <v>0</v>
      </c>
      <c r="S349" s="21">
        <f t="shared" si="141"/>
        <v>0</v>
      </c>
      <c r="T349" s="21">
        <f t="shared" si="141"/>
        <v>0</v>
      </c>
      <c r="U349" s="21">
        <f t="shared" si="141"/>
        <v>0</v>
      </c>
      <c r="V349" s="21">
        <f t="shared" si="141"/>
        <v>0</v>
      </c>
      <c r="W349" s="21">
        <f t="shared" si="141"/>
        <v>0</v>
      </c>
      <c r="X349" s="21">
        <f t="shared" si="141"/>
        <v>0</v>
      </c>
      <c r="Y349" s="21">
        <f t="shared" si="141"/>
        <v>1.3942211328711631E-4</v>
      </c>
      <c r="Z349" s="21">
        <f t="shared" si="141"/>
        <v>0</v>
      </c>
      <c r="AA349" s="21">
        <f t="shared" si="141"/>
        <v>1.494960180315561E-7</v>
      </c>
      <c r="AB349" s="21">
        <f t="shared" si="141"/>
        <v>0</v>
      </c>
      <c r="AC349" s="21">
        <f t="shared" si="141"/>
        <v>1.6854701022897718E-3</v>
      </c>
      <c r="AD349" s="21">
        <f t="shared" si="141"/>
        <v>5.8819384331675344E-4</v>
      </c>
      <c r="AE349" s="21">
        <f t="shared" si="141"/>
        <v>1.3160071089717556E-3</v>
      </c>
    </row>
    <row r="350" spans="1:31" x14ac:dyDescent="0.2">
      <c r="A350" s="9" t="s">
        <v>608</v>
      </c>
      <c r="B350" s="4" t="s">
        <v>609</v>
      </c>
      <c r="C350" s="21">
        <f t="shared" ref="C350" si="142">+C351+C352+C353+C354</f>
        <v>0</v>
      </c>
      <c r="D350" s="21">
        <f t="shared" ref="D350:AE350" si="143">+D351+D352+D353+D354</f>
        <v>0</v>
      </c>
      <c r="E350" s="21">
        <f t="shared" si="143"/>
        <v>0</v>
      </c>
      <c r="F350" s="21">
        <f t="shared" si="143"/>
        <v>0</v>
      </c>
      <c r="G350" s="21">
        <f t="shared" si="143"/>
        <v>0</v>
      </c>
      <c r="H350" s="21">
        <f t="shared" si="143"/>
        <v>0</v>
      </c>
      <c r="I350" s="21">
        <f t="shared" si="143"/>
        <v>0</v>
      </c>
      <c r="J350" s="21">
        <f t="shared" si="143"/>
        <v>0</v>
      </c>
      <c r="K350" s="21">
        <f t="shared" si="143"/>
        <v>0</v>
      </c>
      <c r="L350" s="21">
        <f t="shared" si="143"/>
        <v>0</v>
      </c>
      <c r="M350" s="21">
        <f t="shared" si="143"/>
        <v>0</v>
      </c>
      <c r="N350" s="21">
        <f t="shared" si="143"/>
        <v>0</v>
      </c>
      <c r="O350" s="21">
        <f t="shared" si="143"/>
        <v>0</v>
      </c>
      <c r="P350" s="21">
        <f t="shared" si="143"/>
        <v>0</v>
      </c>
      <c r="Q350" s="21">
        <f t="shared" si="143"/>
        <v>0</v>
      </c>
      <c r="R350" s="21">
        <f t="shared" si="143"/>
        <v>0</v>
      </c>
      <c r="S350" s="21">
        <f t="shared" si="143"/>
        <v>0</v>
      </c>
      <c r="T350" s="21">
        <f t="shared" si="143"/>
        <v>0</v>
      </c>
      <c r="U350" s="21">
        <f t="shared" si="143"/>
        <v>0</v>
      </c>
      <c r="V350" s="21">
        <f t="shared" si="143"/>
        <v>0</v>
      </c>
      <c r="W350" s="21">
        <f t="shared" si="143"/>
        <v>0</v>
      </c>
      <c r="X350" s="21">
        <f t="shared" si="143"/>
        <v>0</v>
      </c>
      <c r="Y350" s="21">
        <f t="shared" si="143"/>
        <v>0</v>
      </c>
      <c r="Z350" s="21">
        <f t="shared" si="143"/>
        <v>0</v>
      </c>
      <c r="AA350" s="21">
        <f t="shared" si="143"/>
        <v>0</v>
      </c>
      <c r="AB350" s="21">
        <f t="shared" si="143"/>
        <v>0</v>
      </c>
      <c r="AC350" s="21">
        <f t="shared" si="143"/>
        <v>0</v>
      </c>
      <c r="AD350" s="21">
        <f t="shared" si="143"/>
        <v>0</v>
      </c>
      <c r="AE350" s="21">
        <f t="shared" si="143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4">+C356+C357</f>
        <v>0</v>
      </c>
      <c r="D355" s="21">
        <f t="shared" ref="D355:AE355" si="145">+D356+D357</f>
        <v>0</v>
      </c>
      <c r="E355" s="21">
        <f t="shared" si="145"/>
        <v>0</v>
      </c>
      <c r="F355" s="21">
        <f t="shared" si="145"/>
        <v>0</v>
      </c>
      <c r="G355" s="21">
        <f t="shared" si="145"/>
        <v>0</v>
      </c>
      <c r="H355" s="21">
        <f t="shared" si="145"/>
        <v>0</v>
      </c>
      <c r="I355" s="21">
        <f t="shared" si="145"/>
        <v>0</v>
      </c>
      <c r="J355" s="21">
        <f t="shared" si="145"/>
        <v>0</v>
      </c>
      <c r="K355" s="21">
        <f t="shared" si="145"/>
        <v>0</v>
      </c>
      <c r="L355" s="21">
        <f t="shared" si="145"/>
        <v>0</v>
      </c>
      <c r="M355" s="21">
        <f t="shared" si="145"/>
        <v>0</v>
      </c>
      <c r="N355" s="21">
        <f t="shared" si="145"/>
        <v>0</v>
      </c>
      <c r="O355" s="21">
        <f t="shared" si="145"/>
        <v>0</v>
      </c>
      <c r="P355" s="21">
        <f t="shared" si="145"/>
        <v>0</v>
      </c>
      <c r="Q355" s="21">
        <f t="shared" si="145"/>
        <v>0</v>
      </c>
      <c r="R355" s="21">
        <f t="shared" si="145"/>
        <v>0</v>
      </c>
      <c r="S355" s="21">
        <f t="shared" si="145"/>
        <v>0</v>
      </c>
      <c r="T355" s="21">
        <f t="shared" si="145"/>
        <v>0</v>
      </c>
      <c r="U355" s="21">
        <f t="shared" si="145"/>
        <v>0</v>
      </c>
      <c r="V355" s="21">
        <f t="shared" si="145"/>
        <v>0</v>
      </c>
      <c r="W355" s="21">
        <f t="shared" si="145"/>
        <v>0</v>
      </c>
      <c r="X355" s="21">
        <f t="shared" si="145"/>
        <v>0</v>
      </c>
      <c r="Y355" s="21">
        <f t="shared" si="145"/>
        <v>0</v>
      </c>
      <c r="Z355" s="21">
        <f t="shared" si="145"/>
        <v>0</v>
      </c>
      <c r="AA355" s="21">
        <f t="shared" si="145"/>
        <v>0</v>
      </c>
      <c r="AB355" s="21">
        <f t="shared" si="145"/>
        <v>0</v>
      </c>
      <c r="AC355" s="21">
        <f t="shared" si="145"/>
        <v>0</v>
      </c>
      <c r="AD355" s="21">
        <f t="shared" si="145"/>
        <v>0</v>
      </c>
      <c r="AE355" s="21">
        <f t="shared" si="14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6">+C359+C362</f>
        <v>3.8667275578705635E-5</v>
      </c>
      <c r="D358" s="21">
        <f t="shared" ref="D358:AE358" si="147">+D359+D362</f>
        <v>0</v>
      </c>
      <c r="E358" s="21">
        <f t="shared" si="147"/>
        <v>5.4903240510879945E-4</v>
      </c>
      <c r="F358" s="21">
        <f t="shared" si="147"/>
        <v>0</v>
      </c>
      <c r="G358" s="21">
        <f t="shared" si="147"/>
        <v>3.4800548020835077E-5</v>
      </c>
      <c r="H358" s="21">
        <f t="shared" si="147"/>
        <v>0</v>
      </c>
      <c r="I358" s="21">
        <f t="shared" si="147"/>
        <v>0</v>
      </c>
      <c r="J358" s="21">
        <f t="shared" si="147"/>
        <v>0</v>
      </c>
      <c r="K358" s="21">
        <f t="shared" si="147"/>
        <v>0</v>
      </c>
      <c r="L358" s="21">
        <f t="shared" si="147"/>
        <v>1.546691023148226E-5</v>
      </c>
      <c r="M358" s="21">
        <f t="shared" si="147"/>
        <v>6.6507713995373708E-5</v>
      </c>
      <c r="N358" s="21">
        <f t="shared" si="147"/>
        <v>3.8667275578705649E-5</v>
      </c>
      <c r="O358" s="21">
        <f t="shared" si="147"/>
        <v>1.394221132871163E-5</v>
      </c>
      <c r="P358" s="21">
        <f t="shared" si="147"/>
        <v>1.2547990195840466E-6</v>
      </c>
      <c r="Q358" s="21">
        <f t="shared" si="147"/>
        <v>5.4235202068688244E-5</v>
      </c>
      <c r="R358" s="21">
        <f t="shared" si="147"/>
        <v>0</v>
      </c>
      <c r="S358" s="21">
        <f t="shared" si="147"/>
        <v>0</v>
      </c>
      <c r="T358" s="21">
        <f t="shared" si="147"/>
        <v>0</v>
      </c>
      <c r="U358" s="21">
        <f t="shared" si="147"/>
        <v>0</v>
      </c>
      <c r="V358" s="21">
        <f t="shared" si="147"/>
        <v>0</v>
      </c>
      <c r="W358" s="21">
        <f t="shared" si="147"/>
        <v>0</v>
      </c>
      <c r="X358" s="21">
        <f t="shared" si="147"/>
        <v>0</v>
      </c>
      <c r="Y358" s="21">
        <f t="shared" si="147"/>
        <v>1.3942211328711631E-4</v>
      </c>
      <c r="Z358" s="21">
        <f t="shared" si="147"/>
        <v>0</v>
      </c>
      <c r="AA358" s="21">
        <f t="shared" si="147"/>
        <v>0</v>
      </c>
      <c r="AB358" s="21">
        <f t="shared" si="147"/>
        <v>0</v>
      </c>
      <c r="AC358" s="21">
        <f t="shared" si="147"/>
        <v>1.5208783073247436E-3</v>
      </c>
      <c r="AD358" s="21">
        <f t="shared" si="147"/>
        <v>5.8819384331675344E-4</v>
      </c>
      <c r="AE358" s="21">
        <f t="shared" si="147"/>
        <v>1.1814482384713623E-3</v>
      </c>
    </row>
    <row r="359" spans="1:31" x14ac:dyDescent="0.2">
      <c r="A359" s="9" t="s">
        <v>622</v>
      </c>
      <c r="B359" s="4" t="s">
        <v>623</v>
      </c>
      <c r="C359" s="21">
        <f t="shared" ref="C359" si="148">+C360+C361</f>
        <v>3.8667275578705635E-5</v>
      </c>
      <c r="D359" s="21">
        <f t="shared" ref="D359:AE359" si="149">+D360+D361</f>
        <v>0</v>
      </c>
      <c r="E359" s="21">
        <f t="shared" si="149"/>
        <v>5.4903240510879945E-4</v>
      </c>
      <c r="F359" s="21">
        <f t="shared" si="149"/>
        <v>0</v>
      </c>
      <c r="G359" s="21">
        <f t="shared" si="149"/>
        <v>3.4800548020835077E-5</v>
      </c>
      <c r="H359" s="21">
        <f t="shared" si="149"/>
        <v>0</v>
      </c>
      <c r="I359" s="21">
        <f t="shared" si="149"/>
        <v>0</v>
      </c>
      <c r="J359" s="21">
        <f t="shared" si="149"/>
        <v>0</v>
      </c>
      <c r="K359" s="21">
        <f t="shared" si="149"/>
        <v>0</v>
      </c>
      <c r="L359" s="21">
        <f t="shared" si="149"/>
        <v>1.546691023148226E-5</v>
      </c>
      <c r="M359" s="21">
        <f t="shared" si="149"/>
        <v>6.6507713995373708E-5</v>
      </c>
      <c r="N359" s="21">
        <f t="shared" si="149"/>
        <v>3.8667275578705649E-5</v>
      </c>
      <c r="O359" s="21">
        <f t="shared" si="149"/>
        <v>1.394221132871163E-5</v>
      </c>
      <c r="P359" s="21">
        <f t="shared" si="149"/>
        <v>1.2547990195840466E-6</v>
      </c>
      <c r="Q359" s="21">
        <f t="shared" si="149"/>
        <v>5.4235202068688244E-5</v>
      </c>
      <c r="R359" s="21">
        <f t="shared" si="149"/>
        <v>0</v>
      </c>
      <c r="S359" s="21">
        <f t="shared" si="149"/>
        <v>0</v>
      </c>
      <c r="T359" s="21">
        <f t="shared" si="149"/>
        <v>0</v>
      </c>
      <c r="U359" s="21">
        <f t="shared" si="149"/>
        <v>0</v>
      </c>
      <c r="V359" s="21">
        <f t="shared" si="149"/>
        <v>0</v>
      </c>
      <c r="W359" s="21">
        <f t="shared" si="149"/>
        <v>0</v>
      </c>
      <c r="X359" s="21">
        <f t="shared" si="149"/>
        <v>0</v>
      </c>
      <c r="Y359" s="21">
        <f t="shared" si="149"/>
        <v>1.3942211328711631E-4</v>
      </c>
      <c r="Z359" s="21">
        <f t="shared" si="149"/>
        <v>0</v>
      </c>
      <c r="AA359" s="21">
        <f t="shared" si="149"/>
        <v>0</v>
      </c>
      <c r="AB359" s="21">
        <f t="shared" si="149"/>
        <v>0</v>
      </c>
      <c r="AC359" s="21">
        <f t="shared" si="149"/>
        <v>1.5208783073247436E-3</v>
      </c>
      <c r="AD359" s="21">
        <f t="shared" si="149"/>
        <v>5.8819384331675344E-4</v>
      </c>
      <c r="AE359" s="21">
        <f t="shared" si="149"/>
        <v>1.1814482384713623E-3</v>
      </c>
    </row>
    <row r="360" spans="1:31" x14ac:dyDescent="0.2">
      <c r="A360" s="9" t="s">
        <v>624</v>
      </c>
      <c r="B360" s="4" t="s">
        <v>556</v>
      </c>
      <c r="C360" s="27">
        <v>0</v>
      </c>
      <c r="D360" s="27">
        <v>0</v>
      </c>
      <c r="E360" s="27">
        <v>0</v>
      </c>
      <c r="F360" s="27">
        <v>0</v>
      </c>
      <c r="G360" s="27">
        <v>0</v>
      </c>
      <c r="H360" s="27">
        <v>0</v>
      </c>
      <c r="I360" s="27">
        <v>0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  <c r="O360" s="27">
        <v>1.394221132871163E-5</v>
      </c>
      <c r="P360" s="27">
        <v>1.2547990195840466E-6</v>
      </c>
      <c r="Q360" s="27">
        <v>5.4235202068688244E-5</v>
      </c>
      <c r="R360" s="27">
        <v>0</v>
      </c>
      <c r="S360" s="27">
        <v>0</v>
      </c>
      <c r="T360" s="27">
        <v>0</v>
      </c>
      <c r="U360" s="27">
        <v>0</v>
      </c>
      <c r="V360" s="27">
        <v>0</v>
      </c>
      <c r="W360" s="27">
        <v>0</v>
      </c>
      <c r="X360" s="27">
        <v>0</v>
      </c>
      <c r="Y360" s="27">
        <v>1.3942211328711631E-4</v>
      </c>
      <c r="Z360" s="27">
        <v>0</v>
      </c>
      <c r="AA360" s="27">
        <v>0</v>
      </c>
      <c r="AB360" s="27">
        <v>0</v>
      </c>
      <c r="AC360" s="27">
        <v>1.1251364542270287E-4</v>
      </c>
      <c r="AD360" s="27">
        <v>2.1331583332928795E-5</v>
      </c>
      <c r="AE360" s="27">
        <v>1.9156598365649777E-4</v>
      </c>
    </row>
    <row r="361" spans="1:31" x14ac:dyDescent="0.2">
      <c r="A361" s="9" t="s">
        <v>625</v>
      </c>
      <c r="B361" s="4" t="s">
        <v>592</v>
      </c>
      <c r="C361" s="27">
        <v>3.8667275578705635E-5</v>
      </c>
      <c r="D361" s="27">
        <v>0</v>
      </c>
      <c r="E361" s="27">
        <v>5.4903240510879945E-4</v>
      </c>
      <c r="F361" s="27">
        <v>0</v>
      </c>
      <c r="G361" s="27">
        <v>3.4800548020835077E-5</v>
      </c>
      <c r="H361" s="27">
        <v>0</v>
      </c>
      <c r="I361" s="27">
        <v>0</v>
      </c>
      <c r="J361" s="27">
        <v>0</v>
      </c>
      <c r="K361" s="27">
        <v>0</v>
      </c>
      <c r="L361" s="27">
        <v>1.546691023148226E-5</v>
      </c>
      <c r="M361" s="27">
        <v>6.6507713995373708E-5</v>
      </c>
      <c r="N361" s="27">
        <v>3.8667275578705649E-5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  <c r="T361" s="27">
        <v>0</v>
      </c>
      <c r="U361" s="27">
        <v>0</v>
      </c>
      <c r="V361" s="27">
        <v>0</v>
      </c>
      <c r="W361" s="27">
        <v>0</v>
      </c>
      <c r="X361" s="27">
        <v>0</v>
      </c>
      <c r="Y361" s="27">
        <v>0</v>
      </c>
      <c r="Z361" s="27">
        <v>0</v>
      </c>
      <c r="AA361" s="27">
        <v>0</v>
      </c>
      <c r="AB361" s="27">
        <v>0</v>
      </c>
      <c r="AC361" s="27">
        <v>1.4083646619020406E-3</v>
      </c>
      <c r="AD361" s="27">
        <v>5.6686225998382462E-4</v>
      </c>
      <c r="AE361" s="27">
        <v>9.8988225481486461E-4</v>
      </c>
    </row>
    <row r="362" spans="1:31" x14ac:dyDescent="0.2">
      <c r="A362" s="9" t="s">
        <v>626</v>
      </c>
      <c r="B362" s="4" t="s">
        <v>627</v>
      </c>
      <c r="C362" s="27">
        <v>0</v>
      </c>
      <c r="D362" s="27">
        <v>0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0</v>
      </c>
      <c r="O362" s="27">
        <v>0</v>
      </c>
      <c r="P362" s="27">
        <v>0</v>
      </c>
      <c r="Q362" s="27">
        <v>0</v>
      </c>
      <c r="R362" s="27">
        <v>0</v>
      </c>
      <c r="S362" s="27">
        <v>0</v>
      </c>
      <c r="T362" s="27">
        <v>0</v>
      </c>
      <c r="U362" s="27">
        <v>0</v>
      </c>
      <c r="V362" s="27">
        <v>0</v>
      </c>
      <c r="W362" s="27">
        <v>0</v>
      </c>
      <c r="X362" s="27">
        <v>0</v>
      </c>
      <c r="Y362" s="27">
        <v>0</v>
      </c>
      <c r="Z362" s="27">
        <v>0</v>
      </c>
      <c r="AA362" s="27">
        <v>0</v>
      </c>
      <c r="AB362" s="27">
        <v>0</v>
      </c>
      <c r="AC362" s="27">
        <v>0</v>
      </c>
      <c r="AD362" s="27">
        <v>0</v>
      </c>
      <c r="AE362" s="27">
        <v>0</v>
      </c>
    </row>
    <row r="363" spans="1:31" x14ac:dyDescent="0.2">
      <c r="A363" s="9" t="s">
        <v>628</v>
      </c>
      <c r="B363" s="4" t="s">
        <v>629</v>
      </c>
      <c r="C363" s="27">
        <v>0</v>
      </c>
      <c r="D363" s="27">
        <v>0</v>
      </c>
      <c r="E363" s="27">
        <v>0</v>
      </c>
      <c r="F363" s="27">
        <v>0</v>
      </c>
      <c r="G363" s="27">
        <v>0</v>
      </c>
      <c r="H363" s="27">
        <v>0</v>
      </c>
      <c r="I363" s="27">
        <v>0</v>
      </c>
      <c r="J363" s="27">
        <v>0</v>
      </c>
      <c r="K363" s="27">
        <v>0</v>
      </c>
      <c r="L363" s="27">
        <v>0</v>
      </c>
      <c r="M363" s="27">
        <v>0</v>
      </c>
      <c r="N363" s="27">
        <v>6.1269780679533035E-5</v>
      </c>
      <c r="O363" s="27">
        <v>2.8134082965091694E-5</v>
      </c>
      <c r="P363" s="27">
        <v>7.1898212021900994E-5</v>
      </c>
      <c r="Q363" s="27">
        <v>3.4448621586145612E-4</v>
      </c>
      <c r="R363" s="27">
        <v>0</v>
      </c>
      <c r="S363" s="27">
        <v>0</v>
      </c>
      <c r="T363" s="27">
        <v>0</v>
      </c>
      <c r="U363" s="27">
        <v>0</v>
      </c>
      <c r="V363" s="27">
        <v>0</v>
      </c>
      <c r="W363" s="27">
        <v>0</v>
      </c>
      <c r="X363" s="27">
        <v>0</v>
      </c>
      <c r="Y363" s="27">
        <v>0</v>
      </c>
      <c r="Z363" s="27">
        <v>0</v>
      </c>
      <c r="AA363" s="27">
        <v>1.494960180315561E-7</v>
      </c>
      <c r="AB363" s="27">
        <v>0</v>
      </c>
      <c r="AC363" s="27">
        <v>1.6459179496502828E-4</v>
      </c>
      <c r="AD363" s="27">
        <v>0</v>
      </c>
      <c r="AE363" s="27">
        <v>1.3455887050039329E-4</v>
      </c>
    </row>
    <row r="364" spans="1:31" x14ac:dyDescent="0.2">
      <c r="A364" s="9" t="s">
        <v>630</v>
      </c>
      <c r="B364" s="4" t="s">
        <v>631</v>
      </c>
      <c r="C364" s="21">
        <f t="shared" ref="C364" si="150">+C365+C366</f>
        <v>0</v>
      </c>
      <c r="D364" s="21">
        <f t="shared" ref="D364:AE364" si="151">+D365+D366</f>
        <v>0</v>
      </c>
      <c r="E364" s="21">
        <f t="shared" si="151"/>
        <v>0</v>
      </c>
      <c r="F364" s="21">
        <f t="shared" si="151"/>
        <v>0</v>
      </c>
      <c r="G364" s="21">
        <f t="shared" si="151"/>
        <v>0</v>
      </c>
      <c r="H364" s="21">
        <f t="shared" si="151"/>
        <v>0</v>
      </c>
      <c r="I364" s="21">
        <f t="shared" si="151"/>
        <v>0</v>
      </c>
      <c r="J364" s="21">
        <f t="shared" si="151"/>
        <v>0</v>
      </c>
      <c r="K364" s="21">
        <f t="shared" si="151"/>
        <v>0</v>
      </c>
      <c r="L364" s="21">
        <f t="shared" si="151"/>
        <v>0</v>
      </c>
      <c r="M364" s="21">
        <f t="shared" si="151"/>
        <v>0</v>
      </c>
      <c r="N364" s="21">
        <f t="shared" si="151"/>
        <v>0</v>
      </c>
      <c r="O364" s="21">
        <f t="shared" si="151"/>
        <v>0</v>
      </c>
      <c r="P364" s="21">
        <f t="shared" si="151"/>
        <v>0</v>
      </c>
      <c r="Q364" s="21">
        <f t="shared" si="151"/>
        <v>0</v>
      </c>
      <c r="R364" s="21">
        <f t="shared" si="151"/>
        <v>0</v>
      </c>
      <c r="S364" s="21">
        <f t="shared" si="151"/>
        <v>0</v>
      </c>
      <c r="T364" s="21">
        <f t="shared" si="151"/>
        <v>0</v>
      </c>
      <c r="U364" s="21">
        <f t="shared" si="151"/>
        <v>0</v>
      </c>
      <c r="V364" s="21">
        <f t="shared" si="151"/>
        <v>0</v>
      </c>
      <c r="W364" s="21">
        <f t="shared" si="151"/>
        <v>0</v>
      </c>
      <c r="X364" s="21">
        <f t="shared" si="151"/>
        <v>0</v>
      </c>
      <c r="Y364" s="21">
        <f t="shared" si="151"/>
        <v>0</v>
      </c>
      <c r="Z364" s="21">
        <f t="shared" si="151"/>
        <v>0</v>
      </c>
      <c r="AA364" s="21">
        <f t="shared" si="151"/>
        <v>0</v>
      </c>
      <c r="AB364" s="21">
        <f t="shared" si="151"/>
        <v>0</v>
      </c>
      <c r="AC364" s="21">
        <f t="shared" si="151"/>
        <v>0</v>
      </c>
      <c r="AD364" s="21">
        <f t="shared" si="151"/>
        <v>0</v>
      </c>
      <c r="AE364" s="21">
        <f t="shared" si="15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2">C368+C371+C374+C377+C380</f>
        <v>0</v>
      </c>
      <c r="D367" s="21">
        <f t="shared" ref="D367:AE367" si="153">D368+D371+D374+D377+D380</f>
        <v>0</v>
      </c>
      <c r="E367" s="21">
        <f t="shared" si="153"/>
        <v>0</v>
      </c>
      <c r="F367" s="21">
        <f t="shared" si="153"/>
        <v>0</v>
      </c>
      <c r="G367" s="21">
        <f t="shared" si="153"/>
        <v>0</v>
      </c>
      <c r="H367" s="21">
        <f t="shared" si="153"/>
        <v>0</v>
      </c>
      <c r="I367" s="21">
        <f t="shared" si="153"/>
        <v>0</v>
      </c>
      <c r="J367" s="21">
        <f t="shared" si="153"/>
        <v>0</v>
      </c>
      <c r="K367" s="21">
        <f t="shared" si="153"/>
        <v>0</v>
      </c>
      <c r="L367" s="21">
        <f t="shared" si="153"/>
        <v>0</v>
      </c>
      <c r="M367" s="21">
        <f t="shared" si="153"/>
        <v>0</v>
      </c>
      <c r="N367" s="21">
        <f t="shared" si="153"/>
        <v>0</v>
      </c>
      <c r="O367" s="21">
        <f t="shared" si="153"/>
        <v>0</v>
      </c>
      <c r="P367" s="21">
        <f t="shared" si="153"/>
        <v>0</v>
      </c>
      <c r="Q367" s="21">
        <f t="shared" si="153"/>
        <v>0</v>
      </c>
      <c r="R367" s="21">
        <f t="shared" si="153"/>
        <v>0</v>
      </c>
      <c r="S367" s="21">
        <f t="shared" si="153"/>
        <v>0</v>
      </c>
      <c r="T367" s="21">
        <f t="shared" si="153"/>
        <v>0</v>
      </c>
      <c r="U367" s="21">
        <f t="shared" si="153"/>
        <v>0</v>
      </c>
      <c r="V367" s="21">
        <f t="shared" si="153"/>
        <v>0</v>
      </c>
      <c r="W367" s="21">
        <f t="shared" si="153"/>
        <v>0</v>
      </c>
      <c r="X367" s="21">
        <f t="shared" si="153"/>
        <v>0</v>
      </c>
      <c r="Y367" s="21">
        <f t="shared" si="153"/>
        <v>0</v>
      </c>
      <c r="Z367" s="21">
        <f t="shared" si="153"/>
        <v>0</v>
      </c>
      <c r="AA367" s="21">
        <f t="shared" si="153"/>
        <v>0</v>
      </c>
      <c r="AB367" s="21">
        <f t="shared" si="153"/>
        <v>0</v>
      </c>
      <c r="AC367" s="21">
        <f t="shared" si="153"/>
        <v>0</v>
      </c>
      <c r="AD367" s="21">
        <f t="shared" si="153"/>
        <v>0</v>
      </c>
      <c r="AE367" s="21">
        <f t="shared" si="153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4">+C369+C370</f>
        <v>0</v>
      </c>
      <c r="D368" s="21">
        <f t="shared" ref="D368:AE368" si="155">+D369+D370</f>
        <v>0</v>
      </c>
      <c r="E368" s="21">
        <f t="shared" si="155"/>
        <v>0</v>
      </c>
      <c r="F368" s="21">
        <f t="shared" si="155"/>
        <v>0</v>
      </c>
      <c r="G368" s="21">
        <f t="shared" si="155"/>
        <v>0</v>
      </c>
      <c r="H368" s="21">
        <f t="shared" si="155"/>
        <v>0</v>
      </c>
      <c r="I368" s="21">
        <f t="shared" si="155"/>
        <v>0</v>
      </c>
      <c r="J368" s="21">
        <f t="shared" si="155"/>
        <v>0</v>
      </c>
      <c r="K368" s="21">
        <f t="shared" si="155"/>
        <v>0</v>
      </c>
      <c r="L368" s="21">
        <f t="shared" si="155"/>
        <v>0</v>
      </c>
      <c r="M368" s="21">
        <f t="shared" si="155"/>
        <v>0</v>
      </c>
      <c r="N368" s="21">
        <f t="shared" si="155"/>
        <v>0</v>
      </c>
      <c r="O368" s="21">
        <f t="shared" si="155"/>
        <v>0</v>
      </c>
      <c r="P368" s="21">
        <f t="shared" si="155"/>
        <v>0</v>
      </c>
      <c r="Q368" s="21">
        <f t="shared" si="155"/>
        <v>0</v>
      </c>
      <c r="R368" s="21">
        <f t="shared" si="155"/>
        <v>0</v>
      </c>
      <c r="S368" s="21">
        <f t="shared" si="155"/>
        <v>0</v>
      </c>
      <c r="T368" s="21">
        <f t="shared" si="155"/>
        <v>0</v>
      </c>
      <c r="U368" s="21">
        <f t="shared" si="155"/>
        <v>0</v>
      </c>
      <c r="V368" s="21">
        <f t="shared" si="155"/>
        <v>0</v>
      </c>
      <c r="W368" s="21">
        <f t="shared" si="155"/>
        <v>0</v>
      </c>
      <c r="X368" s="21">
        <f t="shared" si="155"/>
        <v>0</v>
      </c>
      <c r="Y368" s="21">
        <f t="shared" si="155"/>
        <v>0</v>
      </c>
      <c r="Z368" s="21">
        <f t="shared" si="155"/>
        <v>0</v>
      </c>
      <c r="AA368" s="21">
        <f t="shared" si="155"/>
        <v>0</v>
      </c>
      <c r="AB368" s="21">
        <f t="shared" si="155"/>
        <v>0</v>
      </c>
      <c r="AC368" s="21">
        <f t="shared" si="155"/>
        <v>0</v>
      </c>
      <c r="AD368" s="21">
        <f t="shared" si="155"/>
        <v>0</v>
      </c>
      <c r="AE368" s="21">
        <f t="shared" si="155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6">+C372+C373</f>
        <v>0</v>
      </c>
      <c r="D371" s="21">
        <f t="shared" ref="D371:AE371" si="157">+D372+D373</f>
        <v>0</v>
      </c>
      <c r="E371" s="21">
        <f t="shared" si="157"/>
        <v>0</v>
      </c>
      <c r="F371" s="21">
        <f t="shared" si="157"/>
        <v>0</v>
      </c>
      <c r="G371" s="21">
        <f t="shared" si="157"/>
        <v>0</v>
      </c>
      <c r="H371" s="21">
        <f t="shared" si="157"/>
        <v>0</v>
      </c>
      <c r="I371" s="21">
        <f t="shared" si="157"/>
        <v>0</v>
      </c>
      <c r="J371" s="21">
        <f t="shared" si="157"/>
        <v>0</v>
      </c>
      <c r="K371" s="21">
        <f t="shared" si="157"/>
        <v>0</v>
      </c>
      <c r="L371" s="21">
        <f t="shared" si="157"/>
        <v>0</v>
      </c>
      <c r="M371" s="21">
        <f t="shared" si="157"/>
        <v>0</v>
      </c>
      <c r="N371" s="21">
        <f t="shared" si="157"/>
        <v>0</v>
      </c>
      <c r="O371" s="21">
        <f t="shared" si="157"/>
        <v>0</v>
      </c>
      <c r="P371" s="21">
        <f t="shared" si="157"/>
        <v>0</v>
      </c>
      <c r="Q371" s="21">
        <f t="shared" si="157"/>
        <v>0</v>
      </c>
      <c r="R371" s="21">
        <f t="shared" si="157"/>
        <v>0</v>
      </c>
      <c r="S371" s="21">
        <f t="shared" si="157"/>
        <v>0</v>
      </c>
      <c r="T371" s="21">
        <f t="shared" si="157"/>
        <v>0</v>
      </c>
      <c r="U371" s="21">
        <f t="shared" si="157"/>
        <v>0</v>
      </c>
      <c r="V371" s="21">
        <f t="shared" si="157"/>
        <v>0</v>
      </c>
      <c r="W371" s="21">
        <f t="shared" si="157"/>
        <v>0</v>
      </c>
      <c r="X371" s="21">
        <f t="shared" si="157"/>
        <v>0</v>
      </c>
      <c r="Y371" s="21">
        <f t="shared" si="157"/>
        <v>0</v>
      </c>
      <c r="Z371" s="21">
        <f t="shared" si="157"/>
        <v>0</v>
      </c>
      <c r="AA371" s="21">
        <f t="shared" si="157"/>
        <v>0</v>
      </c>
      <c r="AB371" s="21">
        <f t="shared" si="157"/>
        <v>0</v>
      </c>
      <c r="AC371" s="21">
        <f t="shared" si="157"/>
        <v>0</v>
      </c>
      <c r="AD371" s="21">
        <f t="shared" si="157"/>
        <v>0</v>
      </c>
      <c r="AE371" s="21">
        <f t="shared" si="157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58">+C375+C376</f>
        <v>0</v>
      </c>
      <c r="D374" s="21">
        <f t="shared" ref="D374:AE374" si="159">+D375+D376</f>
        <v>0</v>
      </c>
      <c r="E374" s="21">
        <f t="shared" si="159"/>
        <v>0</v>
      </c>
      <c r="F374" s="21">
        <f t="shared" si="159"/>
        <v>0</v>
      </c>
      <c r="G374" s="21">
        <f t="shared" si="159"/>
        <v>0</v>
      </c>
      <c r="H374" s="21">
        <f t="shared" si="159"/>
        <v>0</v>
      </c>
      <c r="I374" s="21">
        <f t="shared" si="159"/>
        <v>0</v>
      </c>
      <c r="J374" s="21">
        <f t="shared" si="159"/>
        <v>0</v>
      </c>
      <c r="K374" s="21">
        <f t="shared" si="159"/>
        <v>0</v>
      </c>
      <c r="L374" s="21">
        <f t="shared" si="159"/>
        <v>0</v>
      </c>
      <c r="M374" s="21">
        <f t="shared" si="159"/>
        <v>0</v>
      </c>
      <c r="N374" s="21">
        <f t="shared" si="159"/>
        <v>0</v>
      </c>
      <c r="O374" s="21">
        <f t="shared" si="159"/>
        <v>0</v>
      </c>
      <c r="P374" s="21">
        <f t="shared" si="159"/>
        <v>0</v>
      </c>
      <c r="Q374" s="21">
        <f t="shared" si="159"/>
        <v>0</v>
      </c>
      <c r="R374" s="21">
        <f t="shared" si="159"/>
        <v>0</v>
      </c>
      <c r="S374" s="21">
        <f t="shared" si="159"/>
        <v>0</v>
      </c>
      <c r="T374" s="21">
        <f t="shared" si="159"/>
        <v>0</v>
      </c>
      <c r="U374" s="21">
        <f t="shared" si="159"/>
        <v>0</v>
      </c>
      <c r="V374" s="21">
        <f t="shared" si="159"/>
        <v>0</v>
      </c>
      <c r="W374" s="21">
        <f t="shared" si="159"/>
        <v>0</v>
      </c>
      <c r="X374" s="21">
        <f t="shared" si="159"/>
        <v>0</v>
      </c>
      <c r="Y374" s="21">
        <f t="shared" si="159"/>
        <v>0</v>
      </c>
      <c r="Z374" s="21">
        <f t="shared" si="159"/>
        <v>0</v>
      </c>
      <c r="AA374" s="21">
        <f t="shared" si="159"/>
        <v>0</v>
      </c>
      <c r="AB374" s="21">
        <f t="shared" si="159"/>
        <v>0</v>
      </c>
      <c r="AC374" s="21">
        <f t="shared" si="159"/>
        <v>0</v>
      </c>
      <c r="AD374" s="21">
        <f t="shared" si="159"/>
        <v>0</v>
      </c>
      <c r="AE374" s="21">
        <f t="shared" si="159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0">+C378+C379</f>
        <v>0</v>
      </c>
      <c r="D377" s="21">
        <f t="shared" ref="D377:AE377" si="161">+D378+D379</f>
        <v>0</v>
      </c>
      <c r="E377" s="21">
        <f t="shared" si="161"/>
        <v>0</v>
      </c>
      <c r="F377" s="21">
        <f t="shared" si="161"/>
        <v>0</v>
      </c>
      <c r="G377" s="21">
        <f t="shared" si="161"/>
        <v>0</v>
      </c>
      <c r="H377" s="21">
        <f t="shared" si="161"/>
        <v>0</v>
      </c>
      <c r="I377" s="21">
        <f t="shared" si="161"/>
        <v>0</v>
      </c>
      <c r="J377" s="21">
        <f t="shared" si="161"/>
        <v>0</v>
      </c>
      <c r="K377" s="21">
        <f t="shared" si="161"/>
        <v>0</v>
      </c>
      <c r="L377" s="21">
        <f t="shared" si="161"/>
        <v>0</v>
      </c>
      <c r="M377" s="21">
        <f t="shared" si="161"/>
        <v>0</v>
      </c>
      <c r="N377" s="21">
        <f t="shared" si="161"/>
        <v>0</v>
      </c>
      <c r="O377" s="21">
        <f t="shared" si="161"/>
        <v>0</v>
      </c>
      <c r="P377" s="21">
        <f t="shared" si="161"/>
        <v>0</v>
      </c>
      <c r="Q377" s="21">
        <f t="shared" si="161"/>
        <v>0</v>
      </c>
      <c r="R377" s="21">
        <f t="shared" si="161"/>
        <v>0</v>
      </c>
      <c r="S377" s="21">
        <f t="shared" si="161"/>
        <v>0</v>
      </c>
      <c r="T377" s="21">
        <f t="shared" si="161"/>
        <v>0</v>
      </c>
      <c r="U377" s="21">
        <f t="shared" si="161"/>
        <v>0</v>
      </c>
      <c r="V377" s="21">
        <f t="shared" si="161"/>
        <v>0</v>
      </c>
      <c r="W377" s="21">
        <f t="shared" si="161"/>
        <v>0</v>
      </c>
      <c r="X377" s="21">
        <f t="shared" si="161"/>
        <v>0</v>
      </c>
      <c r="Y377" s="21">
        <f t="shared" si="161"/>
        <v>0</v>
      </c>
      <c r="Z377" s="21">
        <f t="shared" si="161"/>
        <v>0</v>
      </c>
      <c r="AA377" s="21">
        <f t="shared" si="161"/>
        <v>0</v>
      </c>
      <c r="AB377" s="21">
        <f t="shared" si="161"/>
        <v>0</v>
      </c>
      <c r="AC377" s="21">
        <f t="shared" si="161"/>
        <v>0</v>
      </c>
      <c r="AD377" s="21">
        <f t="shared" si="161"/>
        <v>0</v>
      </c>
      <c r="AE377" s="21">
        <f t="shared" si="16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2">+C381+C382</f>
        <v>0</v>
      </c>
      <c r="D380" s="21">
        <f t="shared" ref="D380:AE380" si="163">+D381+D382</f>
        <v>0</v>
      </c>
      <c r="E380" s="21">
        <f t="shared" si="163"/>
        <v>0</v>
      </c>
      <c r="F380" s="21">
        <f t="shared" si="163"/>
        <v>0</v>
      </c>
      <c r="G380" s="21">
        <f t="shared" si="163"/>
        <v>0</v>
      </c>
      <c r="H380" s="21">
        <f t="shared" si="163"/>
        <v>0</v>
      </c>
      <c r="I380" s="21">
        <f t="shared" si="163"/>
        <v>0</v>
      </c>
      <c r="J380" s="21">
        <f t="shared" si="163"/>
        <v>0</v>
      </c>
      <c r="K380" s="21">
        <f t="shared" si="163"/>
        <v>0</v>
      </c>
      <c r="L380" s="21">
        <f t="shared" si="163"/>
        <v>0</v>
      </c>
      <c r="M380" s="21">
        <f t="shared" si="163"/>
        <v>0</v>
      </c>
      <c r="N380" s="21">
        <f t="shared" si="163"/>
        <v>0</v>
      </c>
      <c r="O380" s="21">
        <f t="shared" si="163"/>
        <v>0</v>
      </c>
      <c r="P380" s="21">
        <f t="shared" si="163"/>
        <v>0</v>
      </c>
      <c r="Q380" s="21">
        <f t="shared" si="163"/>
        <v>0</v>
      </c>
      <c r="R380" s="21">
        <f t="shared" si="163"/>
        <v>0</v>
      </c>
      <c r="S380" s="21">
        <f t="shared" si="163"/>
        <v>0</v>
      </c>
      <c r="T380" s="21">
        <f t="shared" si="163"/>
        <v>0</v>
      </c>
      <c r="U380" s="21">
        <f t="shared" si="163"/>
        <v>0</v>
      </c>
      <c r="V380" s="21">
        <f t="shared" si="163"/>
        <v>0</v>
      </c>
      <c r="W380" s="21">
        <f t="shared" si="163"/>
        <v>0</v>
      </c>
      <c r="X380" s="21">
        <f t="shared" si="163"/>
        <v>0</v>
      </c>
      <c r="Y380" s="21">
        <f t="shared" si="163"/>
        <v>0</v>
      </c>
      <c r="Z380" s="21">
        <f t="shared" si="163"/>
        <v>0</v>
      </c>
      <c r="AA380" s="21">
        <f t="shared" si="163"/>
        <v>0</v>
      </c>
      <c r="AB380" s="21">
        <f t="shared" si="163"/>
        <v>0</v>
      </c>
      <c r="AC380" s="21">
        <f t="shared" si="163"/>
        <v>0</v>
      </c>
      <c r="AD380" s="21">
        <f t="shared" si="163"/>
        <v>0</v>
      </c>
      <c r="AE380" s="21">
        <f t="shared" si="163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4">+C384+C385</f>
        <v>0</v>
      </c>
      <c r="D383" s="21">
        <f t="shared" ref="D383:AE383" si="165">+D384+D385</f>
        <v>0</v>
      </c>
      <c r="E383" s="21">
        <f t="shared" si="165"/>
        <v>0</v>
      </c>
      <c r="F383" s="21">
        <f t="shared" si="165"/>
        <v>0</v>
      </c>
      <c r="G383" s="21">
        <f t="shared" si="165"/>
        <v>0</v>
      </c>
      <c r="H383" s="21">
        <f t="shared" si="165"/>
        <v>0</v>
      </c>
      <c r="I383" s="21">
        <f t="shared" si="165"/>
        <v>0</v>
      </c>
      <c r="J383" s="21">
        <f t="shared" si="165"/>
        <v>0</v>
      </c>
      <c r="K383" s="21">
        <f t="shared" si="165"/>
        <v>0</v>
      </c>
      <c r="L383" s="21">
        <f t="shared" si="165"/>
        <v>0</v>
      </c>
      <c r="M383" s="21">
        <f t="shared" si="165"/>
        <v>0</v>
      </c>
      <c r="N383" s="21">
        <f t="shared" si="165"/>
        <v>0</v>
      </c>
      <c r="O383" s="21">
        <f t="shared" si="165"/>
        <v>0</v>
      </c>
      <c r="P383" s="21">
        <f t="shared" si="165"/>
        <v>0</v>
      </c>
      <c r="Q383" s="21">
        <f t="shared" si="165"/>
        <v>0</v>
      </c>
      <c r="R383" s="21">
        <f t="shared" si="165"/>
        <v>0</v>
      </c>
      <c r="S383" s="21">
        <f t="shared" si="165"/>
        <v>0</v>
      </c>
      <c r="T383" s="21">
        <f t="shared" si="165"/>
        <v>0</v>
      </c>
      <c r="U383" s="21">
        <f t="shared" si="165"/>
        <v>0</v>
      </c>
      <c r="V383" s="21">
        <f t="shared" si="165"/>
        <v>0</v>
      </c>
      <c r="W383" s="21">
        <f t="shared" si="165"/>
        <v>0</v>
      </c>
      <c r="X383" s="21">
        <f t="shared" si="165"/>
        <v>0</v>
      </c>
      <c r="Y383" s="21">
        <f t="shared" si="165"/>
        <v>0</v>
      </c>
      <c r="Z383" s="21">
        <f t="shared" si="165"/>
        <v>0</v>
      </c>
      <c r="AA383" s="21">
        <f t="shared" si="165"/>
        <v>0</v>
      </c>
      <c r="AB383" s="21">
        <f t="shared" si="165"/>
        <v>0</v>
      </c>
      <c r="AC383" s="21">
        <f t="shared" si="165"/>
        <v>0</v>
      </c>
      <c r="AD383" s="21">
        <f t="shared" si="165"/>
        <v>5.1030000000000009E-6</v>
      </c>
      <c r="AE383" s="21">
        <f t="shared" si="165"/>
        <v>0</v>
      </c>
    </row>
    <row r="384" spans="1:31" x14ac:dyDescent="0.2">
      <c r="A384" s="9" t="s">
        <v>669</v>
      </c>
      <c r="B384" s="4" t="s">
        <v>670</v>
      </c>
      <c r="C384" s="27">
        <v>0</v>
      </c>
      <c r="D384" s="27">
        <v>0</v>
      </c>
      <c r="E384" s="27">
        <v>0</v>
      </c>
      <c r="F384" s="27">
        <v>0</v>
      </c>
      <c r="G384" s="27">
        <v>0</v>
      </c>
      <c r="H384" s="27">
        <v>0</v>
      </c>
      <c r="I384" s="27">
        <v>0</v>
      </c>
      <c r="J384" s="27">
        <v>0</v>
      </c>
      <c r="K384" s="27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0</v>
      </c>
      <c r="X384" s="27">
        <v>0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5.1030000000000009E-6</v>
      </c>
      <c r="AE384" s="27">
        <v>0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6">+C392+C393</f>
        <v>1.2566537599999997E-4</v>
      </c>
      <c r="D391" s="21">
        <f t="shared" ref="D391:AE391" si="167">+D392+D393</f>
        <v>2.4887839999999999E-5</v>
      </c>
      <c r="E391" s="21">
        <f t="shared" si="167"/>
        <v>3.8020288000000006E-5</v>
      </c>
      <c r="F391" s="21">
        <f t="shared" si="167"/>
        <v>2.1179872E-5</v>
      </c>
      <c r="G391" s="21">
        <f t="shared" si="167"/>
        <v>8.8592320000000007E-6</v>
      </c>
      <c r="H391" s="21">
        <f t="shared" si="167"/>
        <v>2.3713920000000001E-5</v>
      </c>
      <c r="I391" s="21">
        <f t="shared" si="167"/>
        <v>1.7971574399999998E-4</v>
      </c>
      <c r="J391" s="21">
        <f t="shared" si="167"/>
        <v>3.8933075200000003E-5</v>
      </c>
      <c r="K391" s="21">
        <f t="shared" si="167"/>
        <v>2.4443295999999999E-5</v>
      </c>
      <c r="L391" s="21">
        <f t="shared" si="167"/>
        <v>1.6114719999999998E-5</v>
      </c>
      <c r="M391" s="21">
        <f t="shared" si="167"/>
        <v>1.5367679999999997E-5</v>
      </c>
      <c r="N391" s="21">
        <f t="shared" si="167"/>
        <v>2.6760959999999997E-5</v>
      </c>
      <c r="O391" s="21">
        <f t="shared" si="167"/>
        <v>3.1569984000000001E-5</v>
      </c>
      <c r="P391" s="21">
        <f t="shared" si="167"/>
        <v>3.1356102399999997E-4</v>
      </c>
      <c r="Q391" s="21">
        <f t="shared" si="167"/>
        <v>5.5263649279999993E-4</v>
      </c>
      <c r="R391" s="21">
        <f t="shared" si="167"/>
        <v>1.1668543999999999E-5</v>
      </c>
      <c r="S391" s="21">
        <f t="shared" si="167"/>
        <v>1.12888416E-4</v>
      </c>
      <c r="T391" s="21">
        <f t="shared" si="167"/>
        <v>0</v>
      </c>
      <c r="U391" s="21">
        <f t="shared" si="167"/>
        <v>0</v>
      </c>
      <c r="V391" s="21">
        <f t="shared" si="167"/>
        <v>0</v>
      </c>
      <c r="W391" s="21">
        <f t="shared" si="167"/>
        <v>0</v>
      </c>
      <c r="X391" s="21">
        <f t="shared" si="167"/>
        <v>0</v>
      </c>
      <c r="Y391" s="21">
        <f t="shared" si="167"/>
        <v>5.7113600000000002E-5</v>
      </c>
      <c r="Z391" s="21">
        <f t="shared" si="167"/>
        <v>0</v>
      </c>
      <c r="AA391" s="21">
        <f t="shared" si="167"/>
        <v>0</v>
      </c>
      <c r="AB391" s="21">
        <f t="shared" si="167"/>
        <v>0</v>
      </c>
      <c r="AC391" s="21">
        <f t="shared" si="167"/>
        <v>2.0790159999999999E-4</v>
      </c>
      <c r="AD391" s="21">
        <f t="shared" si="167"/>
        <v>9.2475198399999986E-5</v>
      </c>
      <c r="AE391" s="21">
        <f t="shared" si="167"/>
        <v>9.9170553600000003E-5</v>
      </c>
    </row>
    <row r="392" spans="1:31" x14ac:dyDescent="0.2">
      <c r="A392" s="9" t="s">
        <v>679</v>
      </c>
      <c r="B392" s="4" t="s">
        <v>680</v>
      </c>
      <c r="C392" s="27">
        <v>1.2566537599999997E-4</v>
      </c>
      <c r="D392" s="27">
        <v>2.4887839999999999E-5</v>
      </c>
      <c r="E392" s="27">
        <v>3.8020288000000006E-5</v>
      </c>
      <c r="F392" s="27">
        <v>2.1179872E-5</v>
      </c>
      <c r="G392" s="27">
        <v>8.8592320000000007E-6</v>
      </c>
      <c r="H392" s="27">
        <v>2.3713920000000001E-5</v>
      </c>
      <c r="I392" s="27">
        <v>1.7971574399999998E-4</v>
      </c>
      <c r="J392" s="27">
        <v>3.8933075200000003E-5</v>
      </c>
      <c r="K392" s="27">
        <v>2.4443295999999999E-5</v>
      </c>
      <c r="L392" s="27">
        <v>1.6114719999999998E-5</v>
      </c>
      <c r="M392" s="27">
        <v>1.5367679999999997E-5</v>
      </c>
      <c r="N392" s="27">
        <v>2.6760959999999997E-5</v>
      </c>
      <c r="O392" s="27">
        <v>3.1569984000000001E-5</v>
      </c>
      <c r="P392" s="27">
        <v>3.1356102399999997E-4</v>
      </c>
      <c r="Q392" s="27">
        <v>5.5263649279999993E-4</v>
      </c>
      <c r="R392" s="27">
        <v>1.1668543999999999E-5</v>
      </c>
      <c r="S392" s="27">
        <v>1.12888416E-4</v>
      </c>
      <c r="T392" s="27">
        <v>0</v>
      </c>
      <c r="U392" s="27">
        <v>0</v>
      </c>
      <c r="V392" s="27">
        <v>0</v>
      </c>
      <c r="W392" s="27">
        <v>0</v>
      </c>
      <c r="X392" s="27">
        <v>0</v>
      </c>
      <c r="Y392" s="27">
        <v>5.7113600000000002E-5</v>
      </c>
      <c r="Z392" s="27">
        <v>0</v>
      </c>
      <c r="AA392" s="27">
        <v>0</v>
      </c>
      <c r="AB392" s="27">
        <v>0</v>
      </c>
      <c r="AC392" s="27">
        <v>2.0790159999999999E-4</v>
      </c>
      <c r="AD392" s="27">
        <v>9.2475198399999986E-5</v>
      </c>
      <c r="AE392" s="27">
        <v>9.9170553600000003E-5</v>
      </c>
    </row>
    <row r="393" spans="1:31" x14ac:dyDescent="0.2">
      <c r="A393" s="9" t="s">
        <v>681</v>
      </c>
      <c r="B393" s="4" t="s">
        <v>682</v>
      </c>
      <c r="C393" s="21">
        <f t="shared" ref="C393" si="168">+C394+C395+C396+C397+C398</f>
        <v>0</v>
      </c>
      <c r="D393" s="21">
        <f t="shared" ref="D393:AE393" si="169">+D394+D395+D396+D397+D398</f>
        <v>0</v>
      </c>
      <c r="E393" s="21">
        <f t="shared" si="169"/>
        <v>0</v>
      </c>
      <c r="F393" s="21">
        <f t="shared" si="169"/>
        <v>0</v>
      </c>
      <c r="G393" s="21">
        <f t="shared" si="169"/>
        <v>0</v>
      </c>
      <c r="H393" s="21">
        <f t="shared" si="169"/>
        <v>0</v>
      </c>
      <c r="I393" s="21">
        <f t="shared" si="169"/>
        <v>0</v>
      </c>
      <c r="J393" s="21">
        <f t="shared" si="169"/>
        <v>0</v>
      </c>
      <c r="K393" s="21">
        <f t="shared" si="169"/>
        <v>0</v>
      </c>
      <c r="L393" s="21">
        <f t="shared" si="169"/>
        <v>0</v>
      </c>
      <c r="M393" s="21">
        <f t="shared" si="169"/>
        <v>0</v>
      </c>
      <c r="N393" s="21">
        <f t="shared" si="169"/>
        <v>0</v>
      </c>
      <c r="O393" s="21">
        <f t="shared" si="169"/>
        <v>0</v>
      </c>
      <c r="P393" s="21">
        <f t="shared" si="169"/>
        <v>0</v>
      </c>
      <c r="Q393" s="21">
        <f t="shared" si="169"/>
        <v>0</v>
      </c>
      <c r="R393" s="21">
        <f t="shared" si="169"/>
        <v>0</v>
      </c>
      <c r="S393" s="21">
        <f t="shared" si="169"/>
        <v>0</v>
      </c>
      <c r="T393" s="21">
        <f t="shared" si="169"/>
        <v>0</v>
      </c>
      <c r="U393" s="21">
        <f t="shared" si="169"/>
        <v>0</v>
      </c>
      <c r="V393" s="21">
        <f t="shared" si="169"/>
        <v>0</v>
      </c>
      <c r="W393" s="21">
        <f t="shared" si="169"/>
        <v>0</v>
      </c>
      <c r="X393" s="21">
        <f t="shared" si="169"/>
        <v>0</v>
      </c>
      <c r="Y393" s="21">
        <f t="shared" si="169"/>
        <v>0</v>
      </c>
      <c r="Z393" s="21">
        <f t="shared" si="169"/>
        <v>0</v>
      </c>
      <c r="AA393" s="21">
        <f t="shared" si="169"/>
        <v>0</v>
      </c>
      <c r="AB393" s="21">
        <f t="shared" si="169"/>
        <v>0</v>
      </c>
      <c r="AC393" s="21">
        <f t="shared" si="169"/>
        <v>0</v>
      </c>
      <c r="AD393" s="21">
        <f t="shared" si="169"/>
        <v>0</v>
      </c>
      <c r="AE393" s="21">
        <f t="shared" si="169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0">+C400+C401</f>
        <v>0</v>
      </c>
      <c r="D399" s="21">
        <f t="shared" ref="D399:AE399" si="171">+D400+D401</f>
        <v>0</v>
      </c>
      <c r="E399" s="21">
        <f t="shared" si="171"/>
        <v>0</v>
      </c>
      <c r="F399" s="21">
        <f t="shared" si="171"/>
        <v>0</v>
      </c>
      <c r="G399" s="21">
        <f t="shared" si="171"/>
        <v>0</v>
      </c>
      <c r="H399" s="21">
        <f t="shared" si="171"/>
        <v>0</v>
      </c>
      <c r="I399" s="21">
        <f t="shared" si="171"/>
        <v>0</v>
      </c>
      <c r="J399" s="21">
        <f t="shared" si="171"/>
        <v>0</v>
      </c>
      <c r="K399" s="21">
        <f t="shared" si="171"/>
        <v>0</v>
      </c>
      <c r="L399" s="21">
        <f t="shared" si="171"/>
        <v>0</v>
      </c>
      <c r="M399" s="21">
        <f t="shared" si="171"/>
        <v>0</v>
      </c>
      <c r="N399" s="21">
        <f t="shared" si="171"/>
        <v>0</v>
      </c>
      <c r="O399" s="21">
        <f t="shared" si="171"/>
        <v>0</v>
      </c>
      <c r="P399" s="21">
        <f t="shared" si="171"/>
        <v>0</v>
      </c>
      <c r="Q399" s="21">
        <f t="shared" si="171"/>
        <v>0</v>
      </c>
      <c r="R399" s="21">
        <f t="shared" si="171"/>
        <v>0</v>
      </c>
      <c r="S399" s="21">
        <f t="shared" si="171"/>
        <v>0</v>
      </c>
      <c r="T399" s="21">
        <f t="shared" si="171"/>
        <v>0</v>
      </c>
      <c r="U399" s="21">
        <f t="shared" si="171"/>
        <v>0</v>
      </c>
      <c r="V399" s="21">
        <f t="shared" si="171"/>
        <v>0</v>
      </c>
      <c r="W399" s="21">
        <f t="shared" si="171"/>
        <v>0</v>
      </c>
      <c r="X399" s="21">
        <f t="shared" si="171"/>
        <v>0</v>
      </c>
      <c r="Y399" s="21">
        <f t="shared" si="171"/>
        <v>0</v>
      </c>
      <c r="Z399" s="21">
        <f t="shared" si="171"/>
        <v>0</v>
      </c>
      <c r="AA399" s="21">
        <f t="shared" si="171"/>
        <v>0</v>
      </c>
      <c r="AB399" s="21">
        <f t="shared" si="171"/>
        <v>0</v>
      </c>
      <c r="AC399" s="21">
        <f t="shared" si="171"/>
        <v>0</v>
      </c>
      <c r="AD399" s="21">
        <f t="shared" si="171"/>
        <v>0</v>
      </c>
      <c r="AE399" s="21">
        <f t="shared" si="17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2">+C408+C409</f>
        <v>0</v>
      </c>
      <c r="D407" s="21">
        <f t="shared" ref="D407:AE407" si="173">+D408+D409</f>
        <v>0</v>
      </c>
      <c r="E407" s="21">
        <f t="shared" si="173"/>
        <v>0</v>
      </c>
      <c r="F407" s="21">
        <f t="shared" si="173"/>
        <v>0</v>
      </c>
      <c r="G407" s="21">
        <f t="shared" si="173"/>
        <v>0</v>
      </c>
      <c r="H407" s="21">
        <f t="shared" si="173"/>
        <v>0</v>
      </c>
      <c r="I407" s="21">
        <f t="shared" si="173"/>
        <v>0</v>
      </c>
      <c r="J407" s="21">
        <f t="shared" si="173"/>
        <v>0</v>
      </c>
      <c r="K407" s="21">
        <f t="shared" si="173"/>
        <v>0</v>
      </c>
      <c r="L407" s="21">
        <f t="shared" si="173"/>
        <v>0</v>
      </c>
      <c r="M407" s="21">
        <f t="shared" si="173"/>
        <v>0</v>
      </c>
      <c r="N407" s="21">
        <f t="shared" si="173"/>
        <v>0</v>
      </c>
      <c r="O407" s="21">
        <f t="shared" si="173"/>
        <v>0</v>
      </c>
      <c r="P407" s="21">
        <f t="shared" si="173"/>
        <v>0</v>
      </c>
      <c r="Q407" s="21">
        <f t="shared" si="173"/>
        <v>0</v>
      </c>
      <c r="R407" s="21">
        <f t="shared" si="173"/>
        <v>0</v>
      </c>
      <c r="S407" s="21">
        <f t="shared" si="173"/>
        <v>0</v>
      </c>
      <c r="T407" s="21">
        <f t="shared" si="173"/>
        <v>0</v>
      </c>
      <c r="U407" s="21">
        <f t="shared" si="173"/>
        <v>0</v>
      </c>
      <c r="V407" s="21">
        <f t="shared" si="173"/>
        <v>0</v>
      </c>
      <c r="W407" s="21">
        <f t="shared" si="173"/>
        <v>0</v>
      </c>
      <c r="X407" s="21">
        <f t="shared" si="173"/>
        <v>0</v>
      </c>
      <c r="Y407" s="21">
        <f t="shared" si="173"/>
        <v>0</v>
      </c>
      <c r="Z407" s="21">
        <f t="shared" si="173"/>
        <v>0</v>
      </c>
      <c r="AA407" s="21">
        <f t="shared" si="173"/>
        <v>0</v>
      </c>
      <c r="AB407" s="21">
        <f t="shared" si="173"/>
        <v>0</v>
      </c>
      <c r="AC407" s="21">
        <f t="shared" si="173"/>
        <v>0</v>
      </c>
      <c r="AD407" s="21">
        <f t="shared" si="173"/>
        <v>0</v>
      </c>
      <c r="AE407" s="21">
        <f t="shared" si="173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4">+C410+C411+C412+C413+C414</f>
        <v>0</v>
      </c>
      <c r="D409" s="21">
        <f t="shared" ref="D409:AE409" si="175">+D410+D411+D412+D413+D414</f>
        <v>0</v>
      </c>
      <c r="E409" s="21">
        <f t="shared" si="175"/>
        <v>0</v>
      </c>
      <c r="F409" s="21">
        <f t="shared" si="175"/>
        <v>0</v>
      </c>
      <c r="G409" s="21">
        <f t="shared" si="175"/>
        <v>0</v>
      </c>
      <c r="H409" s="21">
        <f t="shared" si="175"/>
        <v>0</v>
      </c>
      <c r="I409" s="21">
        <f t="shared" si="175"/>
        <v>0</v>
      </c>
      <c r="J409" s="21">
        <f t="shared" si="175"/>
        <v>0</v>
      </c>
      <c r="K409" s="21">
        <f t="shared" si="175"/>
        <v>0</v>
      </c>
      <c r="L409" s="21">
        <f t="shared" si="175"/>
        <v>0</v>
      </c>
      <c r="M409" s="21">
        <f t="shared" si="175"/>
        <v>0</v>
      </c>
      <c r="N409" s="21">
        <f t="shared" si="175"/>
        <v>0</v>
      </c>
      <c r="O409" s="21">
        <f t="shared" si="175"/>
        <v>0</v>
      </c>
      <c r="P409" s="21">
        <f t="shared" si="175"/>
        <v>0</v>
      </c>
      <c r="Q409" s="21">
        <f t="shared" si="175"/>
        <v>0</v>
      </c>
      <c r="R409" s="21">
        <f t="shared" si="175"/>
        <v>0</v>
      </c>
      <c r="S409" s="21">
        <f t="shared" si="175"/>
        <v>0</v>
      </c>
      <c r="T409" s="21">
        <f t="shared" si="175"/>
        <v>0</v>
      </c>
      <c r="U409" s="21">
        <f t="shared" si="175"/>
        <v>0</v>
      </c>
      <c r="V409" s="21">
        <f t="shared" si="175"/>
        <v>0</v>
      </c>
      <c r="W409" s="21">
        <f t="shared" si="175"/>
        <v>0</v>
      </c>
      <c r="X409" s="21">
        <f t="shared" si="175"/>
        <v>0</v>
      </c>
      <c r="Y409" s="21">
        <f t="shared" si="175"/>
        <v>0</v>
      </c>
      <c r="Z409" s="21">
        <f t="shared" si="175"/>
        <v>0</v>
      </c>
      <c r="AA409" s="21">
        <f t="shared" si="175"/>
        <v>0</v>
      </c>
      <c r="AB409" s="21">
        <f t="shared" si="175"/>
        <v>0</v>
      </c>
      <c r="AC409" s="21">
        <f t="shared" si="175"/>
        <v>0</v>
      </c>
      <c r="AD409" s="21">
        <f t="shared" si="175"/>
        <v>0</v>
      </c>
      <c r="AE409" s="21">
        <f t="shared" si="175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6">+C416+C417</f>
        <v>0</v>
      </c>
      <c r="D415" s="21">
        <f t="shared" ref="D415:AE415" si="177">+D416+D417</f>
        <v>0</v>
      </c>
      <c r="E415" s="21">
        <f t="shared" si="177"/>
        <v>0</v>
      </c>
      <c r="F415" s="21">
        <f t="shared" si="177"/>
        <v>0</v>
      </c>
      <c r="G415" s="21">
        <f t="shared" si="177"/>
        <v>0</v>
      </c>
      <c r="H415" s="21">
        <f t="shared" si="177"/>
        <v>0</v>
      </c>
      <c r="I415" s="21">
        <f t="shared" si="177"/>
        <v>0</v>
      </c>
      <c r="J415" s="21">
        <f t="shared" si="177"/>
        <v>0</v>
      </c>
      <c r="K415" s="21">
        <f t="shared" si="177"/>
        <v>0</v>
      </c>
      <c r="L415" s="21">
        <f t="shared" si="177"/>
        <v>0</v>
      </c>
      <c r="M415" s="21">
        <f t="shared" si="177"/>
        <v>0</v>
      </c>
      <c r="N415" s="21">
        <f t="shared" si="177"/>
        <v>0</v>
      </c>
      <c r="O415" s="21">
        <f t="shared" si="177"/>
        <v>0</v>
      </c>
      <c r="P415" s="21">
        <f t="shared" si="177"/>
        <v>0</v>
      </c>
      <c r="Q415" s="21">
        <f t="shared" si="177"/>
        <v>0</v>
      </c>
      <c r="R415" s="21">
        <f t="shared" si="177"/>
        <v>0</v>
      </c>
      <c r="S415" s="21">
        <f t="shared" si="177"/>
        <v>0</v>
      </c>
      <c r="T415" s="21">
        <f t="shared" si="177"/>
        <v>0</v>
      </c>
      <c r="U415" s="21">
        <f t="shared" si="177"/>
        <v>0</v>
      </c>
      <c r="V415" s="21">
        <f t="shared" si="177"/>
        <v>0</v>
      </c>
      <c r="W415" s="21">
        <f t="shared" si="177"/>
        <v>0</v>
      </c>
      <c r="X415" s="21">
        <f t="shared" si="177"/>
        <v>0</v>
      </c>
      <c r="Y415" s="21">
        <f t="shared" si="177"/>
        <v>0</v>
      </c>
      <c r="Z415" s="21">
        <f t="shared" si="177"/>
        <v>0</v>
      </c>
      <c r="AA415" s="21">
        <f t="shared" si="177"/>
        <v>0</v>
      </c>
      <c r="AB415" s="21">
        <f t="shared" si="177"/>
        <v>0</v>
      </c>
      <c r="AC415" s="21">
        <f t="shared" si="177"/>
        <v>0</v>
      </c>
      <c r="AD415" s="21">
        <f t="shared" si="177"/>
        <v>0</v>
      </c>
      <c r="AE415" s="21">
        <f t="shared" si="177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78">+C418+C419+C420+C421+C422</f>
        <v>0</v>
      </c>
      <c r="D417" s="21">
        <f t="shared" ref="D417:AE417" si="179">+D418+D419+D420+D421+D422</f>
        <v>0</v>
      </c>
      <c r="E417" s="21">
        <f t="shared" si="179"/>
        <v>0</v>
      </c>
      <c r="F417" s="21">
        <f t="shared" si="179"/>
        <v>0</v>
      </c>
      <c r="G417" s="21">
        <f t="shared" si="179"/>
        <v>0</v>
      </c>
      <c r="H417" s="21">
        <f t="shared" si="179"/>
        <v>0</v>
      </c>
      <c r="I417" s="21">
        <f t="shared" si="179"/>
        <v>0</v>
      </c>
      <c r="J417" s="21">
        <f t="shared" si="179"/>
        <v>0</v>
      </c>
      <c r="K417" s="21">
        <f t="shared" si="179"/>
        <v>0</v>
      </c>
      <c r="L417" s="21">
        <f t="shared" si="179"/>
        <v>0</v>
      </c>
      <c r="M417" s="21">
        <f t="shared" si="179"/>
        <v>0</v>
      </c>
      <c r="N417" s="21">
        <f t="shared" si="179"/>
        <v>0</v>
      </c>
      <c r="O417" s="21">
        <f t="shared" si="179"/>
        <v>0</v>
      </c>
      <c r="P417" s="21">
        <f t="shared" si="179"/>
        <v>0</v>
      </c>
      <c r="Q417" s="21">
        <f t="shared" si="179"/>
        <v>0</v>
      </c>
      <c r="R417" s="21">
        <f t="shared" si="179"/>
        <v>0</v>
      </c>
      <c r="S417" s="21">
        <f t="shared" si="179"/>
        <v>0</v>
      </c>
      <c r="T417" s="21">
        <f t="shared" si="179"/>
        <v>0</v>
      </c>
      <c r="U417" s="21">
        <f t="shared" si="179"/>
        <v>0</v>
      </c>
      <c r="V417" s="21">
        <f t="shared" si="179"/>
        <v>0</v>
      </c>
      <c r="W417" s="21">
        <f t="shared" si="179"/>
        <v>0</v>
      </c>
      <c r="X417" s="21">
        <f t="shared" si="179"/>
        <v>0</v>
      </c>
      <c r="Y417" s="21">
        <f t="shared" si="179"/>
        <v>0</v>
      </c>
      <c r="Z417" s="21">
        <f t="shared" si="179"/>
        <v>0</v>
      </c>
      <c r="AA417" s="21">
        <f t="shared" si="179"/>
        <v>0</v>
      </c>
      <c r="AB417" s="21">
        <f t="shared" si="179"/>
        <v>0</v>
      </c>
      <c r="AC417" s="21">
        <f t="shared" si="179"/>
        <v>0</v>
      </c>
      <c r="AD417" s="21">
        <f t="shared" si="179"/>
        <v>0</v>
      </c>
      <c r="AE417" s="21">
        <f t="shared" si="179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0.73961458719531636</v>
      </c>
      <c r="D425" s="28">
        <f t="shared" ref="D425:AE425" si="180">+D426+D430+D431+D434</f>
        <v>0.76247834195938835</v>
      </c>
      <c r="E425" s="28">
        <f t="shared" si="180"/>
        <v>0.76998415481854687</v>
      </c>
      <c r="F425" s="28">
        <f t="shared" si="180"/>
        <v>0.76578110643788266</v>
      </c>
      <c r="G425" s="28">
        <f t="shared" si="180"/>
        <v>0.77690627068710794</v>
      </c>
      <c r="H425" s="28">
        <f t="shared" si="180"/>
        <v>0.83266421013688974</v>
      </c>
      <c r="I425" s="28">
        <f t="shared" si="180"/>
        <v>1.2483084198935794</v>
      </c>
      <c r="J425" s="28">
        <f t="shared" si="180"/>
        <v>1.2904164834803999</v>
      </c>
      <c r="K425" s="28">
        <f t="shared" si="180"/>
        <v>1.3150231814181095</v>
      </c>
      <c r="L425" s="28">
        <f t="shared" si="180"/>
        <v>1.3346526718530227</v>
      </c>
      <c r="M425" s="28">
        <f t="shared" si="180"/>
        <v>1.3597375740292108</v>
      </c>
      <c r="N425" s="28">
        <f t="shared" si="180"/>
        <v>1.3707863170122832</v>
      </c>
      <c r="O425" s="28">
        <f t="shared" si="180"/>
        <v>1.2659551957816206</v>
      </c>
      <c r="P425" s="28">
        <f t="shared" si="180"/>
        <v>1.3923751874632031</v>
      </c>
      <c r="Q425" s="28">
        <f t="shared" si="180"/>
        <v>1.6370489996380684</v>
      </c>
      <c r="R425" s="28">
        <f t="shared" si="180"/>
        <v>1.0162317994948045</v>
      </c>
      <c r="S425" s="28">
        <f t="shared" si="180"/>
        <v>1.2409369275573727</v>
      </c>
      <c r="T425" s="28">
        <f t="shared" si="180"/>
        <v>1.3067718381038973</v>
      </c>
      <c r="U425" s="28">
        <f t="shared" si="180"/>
        <v>1.2768406809384321</v>
      </c>
      <c r="V425" s="28">
        <f t="shared" si="180"/>
        <v>1.265008778112259</v>
      </c>
      <c r="W425" s="28">
        <f t="shared" si="180"/>
        <v>1.5367384330524001</v>
      </c>
      <c r="X425" s="28">
        <f t="shared" si="180"/>
        <v>1.7549237796389994</v>
      </c>
      <c r="Y425" s="28">
        <f t="shared" si="180"/>
        <v>1.8603831719531239</v>
      </c>
      <c r="Z425" s="28">
        <f t="shared" si="180"/>
        <v>2.0287678636216415</v>
      </c>
      <c r="AA425" s="28">
        <f t="shared" si="180"/>
        <v>2.3711300847947996</v>
      </c>
      <c r="AB425" s="28">
        <f t="shared" si="180"/>
        <v>2.717309415213188</v>
      </c>
      <c r="AC425" s="28">
        <f t="shared" si="180"/>
        <v>2.8009589768437708</v>
      </c>
      <c r="AD425" s="28">
        <f t="shared" si="180"/>
        <v>3.1220063071398232</v>
      </c>
      <c r="AE425" s="28">
        <f t="shared" si="180"/>
        <v>3.4155263219866141</v>
      </c>
    </row>
    <row r="426" spans="1:31" x14ac:dyDescent="0.2">
      <c r="A426" s="80" t="s">
        <v>723</v>
      </c>
      <c r="B426" s="4" t="s">
        <v>724</v>
      </c>
      <c r="C426" s="21">
        <f>+C427+C428+C429</f>
        <v>0.39527435441140357</v>
      </c>
      <c r="D426" s="21">
        <f t="shared" ref="D426:AE426" si="181">+D427+D428+D429</f>
        <v>0.4070950754816875</v>
      </c>
      <c r="E426" s="21">
        <f t="shared" si="181"/>
        <v>0.42052966858631902</v>
      </c>
      <c r="F426" s="21">
        <f t="shared" si="181"/>
        <v>0.44295112728231156</v>
      </c>
      <c r="G426" s="21">
        <f t="shared" si="181"/>
        <v>0.46570999947776892</v>
      </c>
      <c r="H426" s="21">
        <f t="shared" si="181"/>
        <v>0.48867164966253945</v>
      </c>
      <c r="I426" s="21">
        <f t="shared" si="181"/>
        <v>0.51272651888605725</v>
      </c>
      <c r="J426" s="21">
        <f t="shared" si="181"/>
        <v>0.5381314575506051</v>
      </c>
      <c r="K426" s="21">
        <f t="shared" si="181"/>
        <v>0.56430296155278215</v>
      </c>
      <c r="L426" s="21">
        <f t="shared" si="181"/>
        <v>0.59044609451910568</v>
      </c>
      <c r="M426" s="21">
        <f t="shared" si="181"/>
        <v>0.6153746854808545</v>
      </c>
      <c r="N426" s="21">
        <f t="shared" si="181"/>
        <v>0.64052991225137323</v>
      </c>
      <c r="O426" s="21">
        <f t="shared" si="181"/>
        <v>0.66520487430502073</v>
      </c>
      <c r="P426" s="21">
        <f t="shared" si="181"/>
        <v>0.69269894833301748</v>
      </c>
      <c r="Q426" s="21">
        <f t="shared" si="181"/>
        <v>0.71871533176969371</v>
      </c>
      <c r="R426" s="21">
        <f t="shared" si="181"/>
        <v>0.74009065564643317</v>
      </c>
      <c r="S426" s="21">
        <f t="shared" si="181"/>
        <v>0.79764042449424744</v>
      </c>
      <c r="T426" s="21">
        <f t="shared" si="181"/>
        <v>0.8540137236552664</v>
      </c>
      <c r="U426" s="21">
        <f t="shared" si="181"/>
        <v>0.91434605689545434</v>
      </c>
      <c r="V426" s="21">
        <f t="shared" si="181"/>
        <v>1.0609720746257081</v>
      </c>
      <c r="W426" s="21">
        <f t="shared" si="181"/>
        <v>1.1977468718464361</v>
      </c>
      <c r="X426" s="21">
        <f t="shared" si="181"/>
        <v>1.4166484634191123</v>
      </c>
      <c r="Y426" s="21">
        <f t="shared" si="181"/>
        <v>1.5733930776053888</v>
      </c>
      <c r="Z426" s="21">
        <f t="shared" si="181"/>
        <v>1.7516189517634653</v>
      </c>
      <c r="AA426" s="21">
        <f t="shared" si="181"/>
        <v>1.9637750670385055</v>
      </c>
      <c r="AB426" s="21">
        <f t="shared" si="181"/>
        <v>2.2328447273105327</v>
      </c>
      <c r="AC426" s="21">
        <f t="shared" si="181"/>
        <v>2.4406381437988531</v>
      </c>
      <c r="AD426" s="21">
        <f t="shared" si="181"/>
        <v>2.7396442170514872</v>
      </c>
      <c r="AE426" s="21">
        <f t="shared" si="181"/>
        <v>3.0010012448003023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3.5054197047940681E-2</v>
      </c>
      <c r="F427" s="27">
        <v>6.6925346183177775E-2</v>
      </c>
      <c r="G427" s="27">
        <v>9.5669530249292908E-2</v>
      </c>
      <c r="H427" s="27">
        <v>0.12182325651837694</v>
      </c>
      <c r="I427" s="27">
        <v>0.14821349419190977</v>
      </c>
      <c r="J427" s="27">
        <v>0.18791557296049918</v>
      </c>
      <c r="K427" s="27">
        <v>0.22719744269182829</v>
      </c>
      <c r="L427" s="27">
        <v>0.26618975637715003</v>
      </c>
      <c r="M427" s="27">
        <v>0.31135400149176795</v>
      </c>
      <c r="N427" s="27">
        <v>0.35348489028758362</v>
      </c>
      <c r="O427" s="27">
        <v>0.3927711421969674</v>
      </c>
      <c r="P427" s="27">
        <v>0.43050299325172964</v>
      </c>
      <c r="Q427" s="27">
        <v>0.46853162785725994</v>
      </c>
      <c r="R427" s="27">
        <v>0.50531010626855355</v>
      </c>
      <c r="S427" s="27">
        <v>0.56509772209872811</v>
      </c>
      <c r="T427" s="27">
        <v>0.61138800417198746</v>
      </c>
      <c r="U427" s="27">
        <v>0.66567768190116905</v>
      </c>
      <c r="V427" s="27">
        <v>0.77299410102348998</v>
      </c>
      <c r="W427" s="27">
        <v>0.89600030106696582</v>
      </c>
      <c r="X427" s="27">
        <v>1.080980934812688</v>
      </c>
      <c r="Y427" s="27">
        <v>1.2099732471442366</v>
      </c>
      <c r="Z427" s="27">
        <v>1.3789311652768574</v>
      </c>
      <c r="AA427" s="27">
        <v>1.5528443479603438</v>
      </c>
      <c r="AB427" s="27">
        <v>1.799665455025891</v>
      </c>
      <c r="AC427" s="27">
        <v>1.9568986240218751</v>
      </c>
      <c r="AD427" s="27">
        <v>2.215685382933438</v>
      </c>
      <c r="AE427" s="27">
        <v>2.5038179897306749</v>
      </c>
    </row>
    <row r="428" spans="1:31" x14ac:dyDescent="0.2">
      <c r="A428" s="80" t="s">
        <v>726</v>
      </c>
      <c r="B428" s="4" t="s">
        <v>818</v>
      </c>
      <c r="C428" s="27">
        <v>7.5755358317388416E-2</v>
      </c>
      <c r="D428" s="27">
        <v>7.7994023591136538E-2</v>
      </c>
      <c r="E428" s="27">
        <v>7.7063262096097374E-2</v>
      </c>
      <c r="F428" s="27">
        <v>7.6715256803297244E-2</v>
      </c>
      <c r="G428" s="27">
        <v>7.6317781092838322E-2</v>
      </c>
      <c r="H428" s="27">
        <v>7.5631828143251312E-2</v>
      </c>
      <c r="I428" s="27">
        <v>7.5026887967668779E-2</v>
      </c>
      <c r="J428" s="27">
        <v>7.2783576770000288E-2</v>
      </c>
      <c r="K428" s="27">
        <v>7.0804864658962657E-2</v>
      </c>
      <c r="L428" s="27">
        <v>6.9525257149712957E-2</v>
      </c>
      <c r="M428" s="27">
        <v>6.4639550842680998E-2</v>
      </c>
      <c r="N428" s="27">
        <v>6.2398838757083019E-2</v>
      </c>
      <c r="O428" s="27">
        <v>5.838191470530716E-2</v>
      </c>
      <c r="P428" s="27">
        <v>5.5682702363451672E-2</v>
      </c>
      <c r="Q428" s="27">
        <v>5.2955200855578685E-2</v>
      </c>
      <c r="R428" s="27">
        <v>4.9099167684983527E-2</v>
      </c>
      <c r="S428" s="27">
        <v>4.8349363916486428E-2</v>
      </c>
      <c r="T428" s="27">
        <v>5.2254149192422987E-2</v>
      </c>
      <c r="U428" s="27">
        <v>5.6992799162074975E-2</v>
      </c>
      <c r="V428" s="27">
        <v>6.219380928603048E-2</v>
      </c>
      <c r="W428" s="27">
        <v>6.0068874815685847E-2</v>
      </c>
      <c r="X428" s="27">
        <v>6.4843713913641923E-2</v>
      </c>
      <c r="Y428" s="27">
        <v>6.7525260048877878E-2</v>
      </c>
      <c r="Z428" s="27">
        <v>6.9172902364346367E-2</v>
      </c>
      <c r="AA428" s="27">
        <v>7.3768153315651161E-2</v>
      </c>
      <c r="AB428" s="27">
        <v>6.2613078389458787E-2</v>
      </c>
      <c r="AC428" s="27">
        <v>6.5571680092246981E-2</v>
      </c>
      <c r="AD428" s="27">
        <v>6.705053755028835E-2</v>
      </c>
      <c r="AE428" s="27">
        <v>8.2176542398669269E-2</v>
      </c>
    </row>
    <row r="429" spans="1:31" x14ac:dyDescent="0.2">
      <c r="A429" s="80" t="s">
        <v>727</v>
      </c>
      <c r="B429" s="4" t="s">
        <v>819</v>
      </c>
      <c r="C429" s="27">
        <v>0.31951899609401518</v>
      </c>
      <c r="D429" s="27">
        <v>0.32910105189055094</v>
      </c>
      <c r="E429" s="27">
        <v>0.30841220944228093</v>
      </c>
      <c r="F429" s="27">
        <v>0.29931052429583654</v>
      </c>
      <c r="G429" s="27">
        <v>0.29372268813563768</v>
      </c>
      <c r="H429" s="27">
        <v>0.2912165650009112</v>
      </c>
      <c r="I429" s="27">
        <v>0.28948613672647877</v>
      </c>
      <c r="J429" s="27">
        <v>0.27743230782010558</v>
      </c>
      <c r="K429" s="27">
        <v>0.26630065420199128</v>
      </c>
      <c r="L429" s="27">
        <v>0.25473108099224273</v>
      </c>
      <c r="M429" s="27">
        <v>0.23938113314640549</v>
      </c>
      <c r="N429" s="27">
        <v>0.22464618320670654</v>
      </c>
      <c r="O429" s="27">
        <v>0.21405181740274615</v>
      </c>
      <c r="P429" s="27">
        <v>0.20651325271783613</v>
      </c>
      <c r="Q429" s="27">
        <v>0.19722850305685513</v>
      </c>
      <c r="R429" s="27">
        <v>0.18568138169289605</v>
      </c>
      <c r="S429" s="27">
        <v>0.18419333847903291</v>
      </c>
      <c r="T429" s="27">
        <v>0.19037157029085591</v>
      </c>
      <c r="U429" s="27">
        <v>0.19167557583221029</v>
      </c>
      <c r="V429" s="27">
        <v>0.22578416431618767</v>
      </c>
      <c r="W429" s="27">
        <v>0.24167769596378447</v>
      </c>
      <c r="X429" s="27">
        <v>0.27082381469278227</v>
      </c>
      <c r="Y429" s="27">
        <v>0.29589457041227446</v>
      </c>
      <c r="Z429" s="27">
        <v>0.30351488412226152</v>
      </c>
      <c r="AA429" s="27">
        <v>0.33716256576251064</v>
      </c>
      <c r="AB429" s="27">
        <v>0.37056619389518314</v>
      </c>
      <c r="AC429" s="27">
        <v>0.4181678396847312</v>
      </c>
      <c r="AD429" s="27">
        <v>0.45690829656776083</v>
      </c>
      <c r="AE429" s="27">
        <v>0.41500671267095829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" si="182">+C432+C433</f>
        <v>3.5131444094663516E-3</v>
      </c>
      <c r="D431" s="21">
        <f t="shared" ref="D431:AE431" si="183">+D432+D433</f>
        <v>3.639904640165983E-3</v>
      </c>
      <c r="E431" s="21">
        <f t="shared" si="183"/>
        <v>3.7372232956919531E-3</v>
      </c>
      <c r="F431" s="21">
        <f t="shared" si="183"/>
        <v>3.8527946148775188E-3</v>
      </c>
      <c r="G431" s="21">
        <f t="shared" si="183"/>
        <v>3.9453376052651888E-3</v>
      </c>
      <c r="H431" s="21">
        <f t="shared" si="183"/>
        <v>4.1021816694277709E-3</v>
      </c>
      <c r="I431" s="21">
        <f t="shared" si="183"/>
        <v>4.2384423999065977E-3</v>
      </c>
      <c r="J431" s="21">
        <f t="shared" si="183"/>
        <v>4.3874899064725824E-3</v>
      </c>
      <c r="K431" s="21">
        <f t="shared" si="183"/>
        <v>4.4834089720598201E-3</v>
      </c>
      <c r="L431" s="21">
        <f t="shared" si="183"/>
        <v>4.490495977485384E-3</v>
      </c>
      <c r="M431" s="21">
        <f t="shared" si="183"/>
        <v>4.6039530944362817E-3</v>
      </c>
      <c r="N431" s="21">
        <f t="shared" si="183"/>
        <v>4.7005553175404578E-3</v>
      </c>
      <c r="O431" s="21">
        <f t="shared" si="183"/>
        <v>5.0528468298708861E-3</v>
      </c>
      <c r="P431" s="21">
        <f t="shared" si="183"/>
        <v>5.0120479729066428E-3</v>
      </c>
      <c r="Q431" s="21">
        <f t="shared" si="183"/>
        <v>4.690956638763271E-3</v>
      </c>
      <c r="R431" s="21">
        <f t="shared" si="183"/>
        <v>4.5036153496018395E-3</v>
      </c>
      <c r="S431" s="21">
        <f t="shared" si="183"/>
        <v>4.6473084951990261E-3</v>
      </c>
      <c r="T431" s="21">
        <f t="shared" si="183"/>
        <v>4.7880749724715259E-3</v>
      </c>
      <c r="U431" s="21">
        <f t="shared" si="183"/>
        <v>5.0225413314947684E-3</v>
      </c>
      <c r="V431" s="21">
        <f t="shared" si="183"/>
        <v>4.8443372207912028E-3</v>
      </c>
      <c r="W431" s="21">
        <f t="shared" si="183"/>
        <v>4.8449210117035343E-3</v>
      </c>
      <c r="X431" s="21">
        <f t="shared" si="183"/>
        <v>4.6928016589618746E-3</v>
      </c>
      <c r="Y431" s="21">
        <f t="shared" si="183"/>
        <v>5.4214463082750009E-3</v>
      </c>
      <c r="Z431" s="21">
        <f t="shared" si="183"/>
        <v>6.1162545774829441E-3</v>
      </c>
      <c r="AA431" s="21">
        <f t="shared" si="183"/>
        <v>7.7057007357714431E-3</v>
      </c>
      <c r="AB431" s="21">
        <f t="shared" si="183"/>
        <v>7.0308400079830153E-3</v>
      </c>
      <c r="AC431" s="21">
        <f t="shared" si="183"/>
        <v>8.9504779868889231E-3</v>
      </c>
      <c r="AD431" s="21">
        <f t="shared" si="183"/>
        <v>7.9458760690986792E-3</v>
      </c>
      <c r="AE431" s="21">
        <f t="shared" si="183"/>
        <v>8.2311246008320883E-3</v>
      </c>
    </row>
    <row r="432" spans="1:31" x14ac:dyDescent="0.2">
      <c r="A432" s="80" t="s">
        <v>732</v>
      </c>
      <c r="B432" s="4" t="s">
        <v>733</v>
      </c>
      <c r="C432" s="27">
        <v>2.9340103350405823E-6</v>
      </c>
      <c r="D432" s="27">
        <v>2.9406962267259192E-6</v>
      </c>
      <c r="E432" s="27">
        <v>2.9478845839684617E-6</v>
      </c>
      <c r="F432" s="27">
        <v>2.9512500331119429E-6</v>
      </c>
      <c r="G432" s="27">
        <v>2.9496110131296775E-6</v>
      </c>
      <c r="H432" s="27">
        <v>2.9427045324875591E-6</v>
      </c>
      <c r="I432" s="27">
        <v>2.8799449663295551E-6</v>
      </c>
      <c r="J432" s="27">
        <v>2.8644784881320098E-6</v>
      </c>
      <c r="K432" s="27">
        <v>2.8505331896856398E-6</v>
      </c>
      <c r="L432" s="27">
        <v>2.8385324369633678E-6</v>
      </c>
      <c r="M432" s="27">
        <v>2.8147037896577461E-6</v>
      </c>
      <c r="N432" s="27">
        <v>2.8039922448822505E-6</v>
      </c>
      <c r="O432" s="27">
        <v>2.8026739311943727E-6</v>
      </c>
      <c r="P432" s="27">
        <v>2.7861030494789309E-6</v>
      </c>
      <c r="Q432" s="27">
        <v>2.7822544895048062E-6</v>
      </c>
      <c r="R432" s="27">
        <v>2.777661567190386E-6</v>
      </c>
      <c r="S432" s="27">
        <v>2.7672660534415462E-6</v>
      </c>
      <c r="T432" s="27">
        <v>2.7781885326148348E-6</v>
      </c>
      <c r="U432" s="27">
        <v>2.7639555943553373E-6</v>
      </c>
      <c r="V432" s="27">
        <v>2.7418186978931481E-6</v>
      </c>
      <c r="W432" s="27">
        <v>2.7326381002178645E-6</v>
      </c>
      <c r="X432" s="27">
        <v>2.7250647016096923E-6</v>
      </c>
      <c r="Y432" s="27">
        <v>2.7354012832860813E-6</v>
      </c>
      <c r="Z432" s="27">
        <v>2.7740968975961277E-6</v>
      </c>
      <c r="AA432" s="27">
        <v>2.7209927095666362E-6</v>
      </c>
      <c r="AB432" s="27">
        <v>4.758664079412326E-6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3.5102103991313111E-3</v>
      </c>
      <c r="D433" s="27">
        <v>3.6369639439392571E-3</v>
      </c>
      <c r="E433" s="27">
        <v>3.7342754111079849E-3</v>
      </c>
      <c r="F433" s="27">
        <v>3.8498433648444068E-3</v>
      </c>
      <c r="G433" s="27">
        <v>3.9423879942520595E-3</v>
      </c>
      <c r="H433" s="27">
        <v>4.0992389648952833E-3</v>
      </c>
      <c r="I433" s="27">
        <v>4.2355624549402678E-3</v>
      </c>
      <c r="J433" s="27">
        <v>4.3846254279844505E-3</v>
      </c>
      <c r="K433" s="27">
        <v>4.4805584388701346E-3</v>
      </c>
      <c r="L433" s="27">
        <v>4.4876574450484208E-3</v>
      </c>
      <c r="M433" s="27">
        <v>4.6011383906466238E-3</v>
      </c>
      <c r="N433" s="27">
        <v>4.6977513252955752E-3</v>
      </c>
      <c r="O433" s="27">
        <v>5.0500441559396918E-3</v>
      </c>
      <c r="P433" s="27">
        <v>5.0092618698571638E-3</v>
      </c>
      <c r="Q433" s="27">
        <v>4.6881743842737663E-3</v>
      </c>
      <c r="R433" s="27">
        <v>4.5008376880346489E-3</v>
      </c>
      <c r="S433" s="27">
        <v>4.6445412291455847E-3</v>
      </c>
      <c r="T433" s="27">
        <v>4.7852967839389108E-3</v>
      </c>
      <c r="U433" s="27">
        <v>5.0197773759004128E-3</v>
      </c>
      <c r="V433" s="27">
        <v>4.8415954020933098E-3</v>
      </c>
      <c r="W433" s="27">
        <v>4.8421883736033166E-3</v>
      </c>
      <c r="X433" s="27">
        <v>4.6900765942602647E-3</v>
      </c>
      <c r="Y433" s="27">
        <v>5.4187109069917146E-3</v>
      </c>
      <c r="Z433" s="27">
        <v>6.1134804805853477E-3</v>
      </c>
      <c r="AA433" s="27">
        <v>7.7029797430618763E-3</v>
      </c>
      <c r="AB433" s="27">
        <v>7.0260813439036026E-3</v>
      </c>
      <c r="AC433" s="27">
        <v>8.9504779868889231E-3</v>
      </c>
      <c r="AD433" s="27">
        <v>7.9458760690986792E-3</v>
      </c>
      <c r="AE433" s="27">
        <v>8.2311246008320883E-3</v>
      </c>
    </row>
    <row r="434" spans="1:31" x14ac:dyDescent="0.2">
      <c r="A434" s="80" t="s">
        <v>736</v>
      </c>
      <c r="B434" s="4" t="s">
        <v>737</v>
      </c>
      <c r="C434" s="21">
        <f>+C435+C436</f>
        <v>0.34082708837444642</v>
      </c>
      <c r="D434" s="21">
        <f t="shared" ref="D434:AE434" si="184">+D435+D436</f>
        <v>0.3517433618375348</v>
      </c>
      <c r="E434" s="21">
        <f t="shared" si="184"/>
        <v>0.34571726293653599</v>
      </c>
      <c r="F434" s="21">
        <f t="shared" si="184"/>
        <v>0.31897718454069357</v>
      </c>
      <c r="G434" s="21">
        <f t="shared" si="184"/>
        <v>0.30725093360407391</v>
      </c>
      <c r="H434" s="21">
        <f t="shared" si="184"/>
        <v>0.33989037880492251</v>
      </c>
      <c r="I434" s="21">
        <f t="shared" si="184"/>
        <v>0.73134345860761563</v>
      </c>
      <c r="J434" s="21">
        <f t="shared" si="184"/>
        <v>0.74789753602332232</v>
      </c>
      <c r="K434" s="21">
        <f t="shared" si="184"/>
        <v>0.74623681089326765</v>
      </c>
      <c r="L434" s="21">
        <f t="shared" si="184"/>
        <v>0.73971608135643152</v>
      </c>
      <c r="M434" s="21">
        <f t="shared" si="184"/>
        <v>0.73975893545392002</v>
      </c>
      <c r="N434" s="21">
        <f t="shared" si="184"/>
        <v>0.72555584944336948</v>
      </c>
      <c r="O434" s="21">
        <f t="shared" si="184"/>
        <v>0.59569747464672906</v>
      </c>
      <c r="P434" s="21">
        <f t="shared" si="184"/>
        <v>0.69466419115727895</v>
      </c>
      <c r="Q434" s="21">
        <f t="shared" si="184"/>
        <v>0.91364271122961149</v>
      </c>
      <c r="R434" s="21">
        <f t="shared" si="184"/>
        <v>0.27163752849876954</v>
      </c>
      <c r="S434" s="21">
        <f t="shared" si="184"/>
        <v>0.43864919456792639</v>
      </c>
      <c r="T434" s="21">
        <f t="shared" si="184"/>
        <v>0.44797003947615932</v>
      </c>
      <c r="U434" s="21">
        <f t="shared" si="184"/>
        <v>0.3574720827114829</v>
      </c>
      <c r="V434" s="21">
        <f t="shared" si="184"/>
        <v>0.19919236626575965</v>
      </c>
      <c r="W434" s="21">
        <f t="shared" si="184"/>
        <v>0.33414664019426032</v>
      </c>
      <c r="X434" s="21">
        <f t="shared" si="184"/>
        <v>0.33358251456092536</v>
      </c>
      <c r="Y434" s="21">
        <f t="shared" si="184"/>
        <v>0.28156864803946002</v>
      </c>
      <c r="Z434" s="21">
        <f t="shared" si="184"/>
        <v>0.27103265728069353</v>
      </c>
      <c r="AA434" s="21">
        <f t="shared" si="184"/>
        <v>0.39964931702052253</v>
      </c>
      <c r="AB434" s="21">
        <f t="shared" si="184"/>
        <v>0.47743384789467219</v>
      </c>
      <c r="AC434" s="21">
        <f t="shared" si="184"/>
        <v>0.35137035505802883</v>
      </c>
      <c r="AD434" s="21">
        <f t="shared" si="184"/>
        <v>0.37441621401923764</v>
      </c>
      <c r="AE434" s="21">
        <f t="shared" si="184"/>
        <v>0.40629395258547951</v>
      </c>
    </row>
    <row r="435" spans="1:31" x14ac:dyDescent="0.2">
      <c r="A435" s="80" t="s">
        <v>738</v>
      </c>
      <c r="B435" s="4" t="s">
        <v>739</v>
      </c>
      <c r="C435" s="27">
        <v>0.28259807493965278</v>
      </c>
      <c r="D435" s="27">
        <v>0.26321005530306724</v>
      </c>
      <c r="E435" s="27">
        <v>0.24776607500440367</v>
      </c>
      <c r="F435" s="27">
        <v>0.2231732019828466</v>
      </c>
      <c r="G435" s="27">
        <v>0.19878350811256296</v>
      </c>
      <c r="H435" s="27">
        <v>0.19000510908017071</v>
      </c>
      <c r="I435" s="27">
        <v>0.63834998328447268</v>
      </c>
      <c r="J435" s="27">
        <v>0.65174523229426673</v>
      </c>
      <c r="K435" s="27">
        <v>0.65587862648808171</v>
      </c>
      <c r="L435" s="27">
        <v>0.6499449804446662</v>
      </c>
      <c r="M435" s="27">
        <v>0.6427308980547034</v>
      </c>
      <c r="N435" s="27">
        <v>0.65711858770259635</v>
      </c>
      <c r="O435" s="27">
        <v>0.52999416167900204</v>
      </c>
      <c r="P435" s="27">
        <v>0.60083019744797395</v>
      </c>
      <c r="Q435" s="27">
        <v>0.81342231986497759</v>
      </c>
      <c r="R435" s="27">
        <v>0.14476786260266158</v>
      </c>
      <c r="S435" s="27">
        <v>0.17795571329319668</v>
      </c>
      <c r="T435" s="27">
        <v>0.14718473514369299</v>
      </c>
      <c r="U435" s="27">
        <v>0.13496594492560146</v>
      </c>
      <c r="V435" s="27">
        <v>0.13623062153935006</v>
      </c>
      <c r="W435" s="27">
        <v>0.13459594489389032</v>
      </c>
      <c r="X435" s="27">
        <v>0.14174827960589803</v>
      </c>
      <c r="Y435" s="27">
        <v>0.13056913395069128</v>
      </c>
      <c r="Z435" s="27">
        <v>0.14699652130210814</v>
      </c>
      <c r="AA435" s="27">
        <v>0.15233974057641153</v>
      </c>
      <c r="AB435" s="27">
        <v>0.18361636951971649</v>
      </c>
      <c r="AC435" s="27">
        <v>0.16103514385260689</v>
      </c>
      <c r="AD435" s="27">
        <v>0.14977278376841061</v>
      </c>
      <c r="AE435" s="27">
        <v>0.15976086334709</v>
      </c>
    </row>
    <row r="436" spans="1:31" x14ac:dyDescent="0.2">
      <c r="A436" s="80" t="s">
        <v>740</v>
      </c>
      <c r="B436" s="4" t="s">
        <v>741</v>
      </c>
      <c r="C436" s="27">
        <v>5.8229013434793621E-2</v>
      </c>
      <c r="D436" s="27">
        <v>8.853330653446756E-2</v>
      </c>
      <c r="E436" s="27">
        <v>9.7951187932132325E-2</v>
      </c>
      <c r="F436" s="27">
        <v>9.5803982557846987E-2</v>
      </c>
      <c r="G436" s="27">
        <v>0.10846742549151095</v>
      </c>
      <c r="H436" s="27">
        <v>0.1498852697247518</v>
      </c>
      <c r="I436" s="27">
        <v>9.2993475323142977E-2</v>
      </c>
      <c r="J436" s="27">
        <v>9.6152303729055547E-2</v>
      </c>
      <c r="K436" s="27">
        <v>9.0358184405185948E-2</v>
      </c>
      <c r="L436" s="27">
        <v>8.9771100911765322E-2</v>
      </c>
      <c r="M436" s="27">
        <v>9.7028037399216616E-2</v>
      </c>
      <c r="N436" s="27">
        <v>6.8437261740773137E-2</v>
      </c>
      <c r="O436" s="27">
        <v>6.5703312967726996E-2</v>
      </c>
      <c r="P436" s="27">
        <v>9.383399370930498E-2</v>
      </c>
      <c r="Q436" s="27">
        <v>0.10022039136463384</v>
      </c>
      <c r="R436" s="27">
        <v>0.12686966589610799</v>
      </c>
      <c r="S436" s="27">
        <v>0.26069348127472969</v>
      </c>
      <c r="T436" s="27">
        <v>0.30078530433246636</v>
      </c>
      <c r="U436" s="27">
        <v>0.22250613778588144</v>
      </c>
      <c r="V436" s="27">
        <v>6.2961744726409585E-2</v>
      </c>
      <c r="W436" s="27">
        <v>0.19955069530037001</v>
      </c>
      <c r="X436" s="27">
        <v>0.1918342349550273</v>
      </c>
      <c r="Y436" s="27">
        <v>0.15099951408876874</v>
      </c>
      <c r="Z436" s="27">
        <v>0.12403613597858541</v>
      </c>
      <c r="AA436" s="27">
        <v>0.24730957644411103</v>
      </c>
      <c r="AB436" s="27">
        <v>0.2938174783749557</v>
      </c>
      <c r="AC436" s="27">
        <v>0.19033521120542193</v>
      </c>
      <c r="AD436" s="27">
        <v>0.22464343025082703</v>
      </c>
      <c r="AE436" s="27">
        <v>0.24653308923838949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5">+C441+C442</f>
        <v>0</v>
      </c>
      <c r="D440" s="21">
        <f t="shared" ref="D440:AE440" si="186">+D441+D442</f>
        <v>0</v>
      </c>
      <c r="E440" s="21">
        <f t="shared" si="186"/>
        <v>0</v>
      </c>
      <c r="F440" s="21">
        <f t="shared" si="186"/>
        <v>0</v>
      </c>
      <c r="G440" s="21">
        <f t="shared" si="186"/>
        <v>0</v>
      </c>
      <c r="H440" s="21">
        <f t="shared" si="186"/>
        <v>0</v>
      </c>
      <c r="I440" s="21">
        <f t="shared" si="186"/>
        <v>0</v>
      </c>
      <c r="J440" s="21">
        <f t="shared" si="186"/>
        <v>0</v>
      </c>
      <c r="K440" s="21">
        <f t="shared" si="186"/>
        <v>0</v>
      </c>
      <c r="L440" s="21">
        <f t="shared" si="186"/>
        <v>0</v>
      </c>
      <c r="M440" s="21">
        <f t="shared" si="186"/>
        <v>0</v>
      </c>
      <c r="N440" s="21">
        <f t="shared" si="186"/>
        <v>0</v>
      </c>
      <c r="O440" s="21">
        <f t="shared" si="186"/>
        <v>0</v>
      </c>
      <c r="P440" s="21">
        <f t="shared" si="186"/>
        <v>0</v>
      </c>
      <c r="Q440" s="21">
        <f t="shared" si="186"/>
        <v>0</v>
      </c>
      <c r="R440" s="21">
        <f t="shared" si="186"/>
        <v>0</v>
      </c>
      <c r="S440" s="21">
        <f t="shared" si="186"/>
        <v>0</v>
      </c>
      <c r="T440" s="21">
        <f t="shared" si="186"/>
        <v>0</v>
      </c>
      <c r="U440" s="21">
        <f t="shared" si="186"/>
        <v>0</v>
      </c>
      <c r="V440" s="21">
        <f t="shared" si="186"/>
        <v>0</v>
      </c>
      <c r="W440" s="21">
        <f t="shared" si="186"/>
        <v>0</v>
      </c>
      <c r="X440" s="21">
        <f t="shared" si="186"/>
        <v>0</v>
      </c>
      <c r="Y440" s="21">
        <f t="shared" si="186"/>
        <v>0</v>
      </c>
      <c r="Z440" s="21">
        <f t="shared" si="186"/>
        <v>0</v>
      </c>
      <c r="AA440" s="21">
        <f t="shared" si="186"/>
        <v>0</v>
      </c>
      <c r="AB440" s="21">
        <f t="shared" si="186"/>
        <v>0</v>
      </c>
      <c r="AC440" s="21">
        <f t="shared" si="186"/>
        <v>0</v>
      </c>
      <c r="AD440" s="21">
        <f t="shared" si="186"/>
        <v>0</v>
      </c>
      <c r="AE440" s="21">
        <f t="shared" si="186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7">+C455-C4</f>
        <v>0</v>
      </c>
      <c r="D453" s="71">
        <f t="shared" si="187"/>
        <v>0</v>
      </c>
      <c r="E453" s="71">
        <f t="shared" si="187"/>
        <v>0</v>
      </c>
      <c r="F453" s="71">
        <f t="shared" si="187"/>
        <v>0</v>
      </c>
      <c r="G453" s="71">
        <f t="shared" si="187"/>
        <v>0</v>
      </c>
      <c r="H453" s="71">
        <f t="shared" si="187"/>
        <v>0</v>
      </c>
      <c r="I453" s="71">
        <f t="shared" si="187"/>
        <v>0</v>
      </c>
      <c r="J453" s="71">
        <f t="shared" si="187"/>
        <v>0</v>
      </c>
      <c r="K453" s="71">
        <f t="shared" si="187"/>
        <v>0</v>
      </c>
      <c r="L453" s="71">
        <f t="shared" si="187"/>
        <v>0</v>
      </c>
      <c r="M453" s="71">
        <f t="shared" si="187"/>
        <v>0</v>
      </c>
      <c r="N453" s="71">
        <f t="shared" si="187"/>
        <v>0</v>
      </c>
      <c r="O453" s="71">
        <f t="shared" si="187"/>
        <v>0</v>
      </c>
      <c r="P453" s="71">
        <f t="shared" si="187"/>
        <v>0</v>
      </c>
      <c r="Q453" s="71">
        <f t="shared" si="187"/>
        <v>0</v>
      </c>
      <c r="R453" s="71">
        <f t="shared" si="187"/>
        <v>0</v>
      </c>
      <c r="S453" s="71">
        <f t="shared" si="187"/>
        <v>0</v>
      </c>
      <c r="T453" s="71">
        <f t="shared" si="187"/>
        <v>0</v>
      </c>
      <c r="U453" s="71">
        <f t="shared" si="187"/>
        <v>0</v>
      </c>
      <c r="V453" s="71">
        <f t="shared" si="187"/>
        <v>0</v>
      </c>
      <c r="W453" s="71">
        <f t="shared" si="187"/>
        <v>0</v>
      </c>
      <c r="X453" s="71">
        <f t="shared" si="187"/>
        <v>0</v>
      </c>
      <c r="Y453" s="71">
        <f t="shared" si="187"/>
        <v>0</v>
      </c>
      <c r="Z453" s="71">
        <f t="shared" si="187"/>
        <v>0</v>
      </c>
      <c r="AA453" s="71">
        <f t="shared" si="187"/>
        <v>0</v>
      </c>
      <c r="AB453" s="71">
        <f t="shared" si="187"/>
        <v>0</v>
      </c>
      <c r="AC453" s="71">
        <f t="shared" si="187"/>
        <v>0</v>
      </c>
      <c r="AD453" s="71">
        <f t="shared" si="187"/>
        <v>0</v>
      </c>
      <c r="AE453" s="71">
        <f t="shared" si="18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88">+C456+C471+C524+C555+C576</f>
        <v>1.7926847135788362</v>
      </c>
      <c r="D455" s="28">
        <f t="shared" si="188"/>
        <v>1.8342809550288679</v>
      </c>
      <c r="E455" s="28">
        <f t="shared" si="188"/>
        <v>1.8594039792608943</v>
      </c>
      <c r="F455" s="28">
        <f t="shared" si="188"/>
        <v>1.888102339869854</v>
      </c>
      <c r="G455" s="28">
        <f t="shared" si="188"/>
        <v>1.9436729427619928</v>
      </c>
      <c r="H455" s="28">
        <f t="shared" si="188"/>
        <v>1.9902137325948437</v>
      </c>
      <c r="I455" s="28">
        <f t="shared" si="188"/>
        <v>2.4482545205100319</v>
      </c>
      <c r="J455" s="28">
        <f t="shared" si="188"/>
        <v>2.4633823461526489</v>
      </c>
      <c r="K455" s="28">
        <f t="shared" si="188"/>
        <v>2.4860073810240966</v>
      </c>
      <c r="L455" s="28">
        <f t="shared" si="188"/>
        <v>2.4980158154961631</v>
      </c>
      <c r="M455" s="28">
        <f t="shared" si="188"/>
        <v>2.5014787938533818</v>
      </c>
      <c r="N455" s="28">
        <f t="shared" si="188"/>
        <v>2.5026781732088805</v>
      </c>
      <c r="O455" s="28">
        <f t="shared" si="188"/>
        <v>2.4043624949052678</v>
      </c>
      <c r="P455" s="28">
        <f t="shared" si="188"/>
        <v>2.522803019339781</v>
      </c>
      <c r="Q455" s="28">
        <f t="shared" si="188"/>
        <v>2.7756933851433465</v>
      </c>
      <c r="R455" s="28">
        <f t="shared" si="188"/>
        <v>2.1506559913956398</v>
      </c>
      <c r="S455" s="28">
        <f t="shared" si="188"/>
        <v>2.3864640120447258</v>
      </c>
      <c r="T455" s="28">
        <f t="shared" si="188"/>
        <v>2.4790309785630145</v>
      </c>
      <c r="U455" s="28">
        <f t="shared" si="188"/>
        <v>2.4256181436088422</v>
      </c>
      <c r="V455" s="28">
        <f t="shared" si="188"/>
        <v>2.3933458343940033</v>
      </c>
      <c r="W455" s="28">
        <f t="shared" si="188"/>
        <v>2.6743363209501232</v>
      </c>
      <c r="X455" s="28">
        <f t="shared" si="188"/>
        <v>2.8484170530096451</v>
      </c>
      <c r="Y455" s="28">
        <f t="shared" si="188"/>
        <v>2.9674946748991502</v>
      </c>
      <c r="Z455" s="28">
        <f t="shared" si="188"/>
        <v>3.1865685959291716</v>
      </c>
      <c r="AA455" s="28">
        <f t="shared" si="188"/>
        <v>3.5560347894161026</v>
      </c>
      <c r="AB455" s="28">
        <f t="shared" si="188"/>
        <v>3.9940124418889482</v>
      </c>
      <c r="AC455" s="28">
        <f t="shared" si="188"/>
        <v>3.9909164298509232</v>
      </c>
      <c r="AD455" s="28">
        <f t="shared" si="188"/>
        <v>4.2257847050708701</v>
      </c>
      <c r="AE455" s="28">
        <f t="shared" si="188"/>
        <v>4.5513710435494934</v>
      </c>
    </row>
    <row r="456" spans="1:31" x14ac:dyDescent="0.2">
      <c r="A456" s="6" t="s">
        <v>19</v>
      </c>
      <c r="B456" s="7" t="s">
        <v>20</v>
      </c>
      <c r="C456" s="28">
        <f t="shared" ref="C456:AE456" si="189">+C457+C463+C467</f>
        <v>0.25538680840054273</v>
      </c>
      <c r="D456" s="28">
        <f t="shared" si="189"/>
        <v>0.26546679115838401</v>
      </c>
      <c r="E456" s="28">
        <f t="shared" si="189"/>
        <v>0.26814999812576817</v>
      </c>
      <c r="F456" s="28">
        <f t="shared" si="189"/>
        <v>0.28644273520773339</v>
      </c>
      <c r="G456" s="28">
        <f t="shared" si="189"/>
        <v>0.3142927455526201</v>
      </c>
      <c r="H456" s="28">
        <f t="shared" si="189"/>
        <v>0.30218782703697111</v>
      </c>
      <c r="I456" s="28">
        <f t="shared" si="189"/>
        <v>0.34325860753921822</v>
      </c>
      <c r="J456" s="28">
        <f t="shared" si="189"/>
        <v>0.27923602942678111</v>
      </c>
      <c r="K456" s="28">
        <f t="shared" si="189"/>
        <v>0.27721565164130119</v>
      </c>
      <c r="L456" s="28">
        <f t="shared" si="189"/>
        <v>0.27028309187106281</v>
      </c>
      <c r="M456" s="28">
        <f t="shared" si="189"/>
        <v>0.25278529748400774</v>
      </c>
      <c r="N456" s="28">
        <f t="shared" si="189"/>
        <v>0.24861491358151472</v>
      </c>
      <c r="O456" s="28">
        <f t="shared" si="189"/>
        <v>0.25364747810072963</v>
      </c>
      <c r="P456" s="28">
        <f t="shared" si="189"/>
        <v>0.24670551026796061</v>
      </c>
      <c r="Q456" s="28">
        <f t="shared" si="189"/>
        <v>0.24880266807979445</v>
      </c>
      <c r="R456" s="28">
        <f t="shared" si="189"/>
        <v>0.24293872553358398</v>
      </c>
      <c r="S456" s="28">
        <f t="shared" si="189"/>
        <v>0.25209616279563712</v>
      </c>
      <c r="T456" s="28">
        <f t="shared" si="189"/>
        <v>0.27837114953268394</v>
      </c>
      <c r="U456" s="28">
        <f t="shared" si="189"/>
        <v>0.27945074008952003</v>
      </c>
      <c r="V456" s="28">
        <f t="shared" si="189"/>
        <v>0.28875678398755594</v>
      </c>
      <c r="W456" s="28">
        <f t="shared" si="189"/>
        <v>0.32064147859482689</v>
      </c>
      <c r="X456" s="28">
        <f t="shared" si="189"/>
        <v>0.32657859146202639</v>
      </c>
      <c r="Y456" s="28">
        <f t="shared" si="189"/>
        <v>0.35221285072825598</v>
      </c>
      <c r="Z456" s="28">
        <f t="shared" si="189"/>
        <v>0.41933844555756478</v>
      </c>
      <c r="AA456" s="28">
        <f t="shared" si="189"/>
        <v>0.44615842073132672</v>
      </c>
      <c r="AB456" s="28">
        <f t="shared" si="189"/>
        <v>0.53736509250789299</v>
      </c>
      <c r="AC456" s="28">
        <f t="shared" si="189"/>
        <v>0.46886441358559316</v>
      </c>
      <c r="AD456" s="28">
        <f t="shared" si="189"/>
        <v>0.40514416061648523</v>
      </c>
      <c r="AE456" s="28">
        <f t="shared" si="189"/>
        <v>0.4567641494839173</v>
      </c>
    </row>
    <row r="457" spans="1:31" x14ac:dyDescent="0.2">
      <c r="A457" s="8" t="s">
        <v>23</v>
      </c>
      <c r="B457" s="4" t="s">
        <v>24</v>
      </c>
      <c r="C457" s="21">
        <f t="shared" ref="C457:AE457" si="190">+C458+C459+C460+C461+C462</f>
        <v>0.25538680840054273</v>
      </c>
      <c r="D457" s="21">
        <f t="shared" si="190"/>
        <v>0.26546679115838401</v>
      </c>
      <c r="E457" s="21">
        <f t="shared" si="190"/>
        <v>0.26814999812576817</v>
      </c>
      <c r="F457" s="21">
        <f t="shared" si="190"/>
        <v>0.28644273520773339</v>
      </c>
      <c r="G457" s="21">
        <f t="shared" si="190"/>
        <v>0.3142927455526201</v>
      </c>
      <c r="H457" s="21">
        <f t="shared" si="190"/>
        <v>0.30218782703697111</v>
      </c>
      <c r="I457" s="21">
        <f t="shared" si="190"/>
        <v>0.34325860753921822</v>
      </c>
      <c r="J457" s="21">
        <f t="shared" si="190"/>
        <v>0.27923602942678111</v>
      </c>
      <c r="K457" s="21">
        <f t="shared" si="190"/>
        <v>0.27721565164130119</v>
      </c>
      <c r="L457" s="21">
        <f t="shared" si="190"/>
        <v>0.27028309187106281</v>
      </c>
      <c r="M457" s="21">
        <f t="shared" si="190"/>
        <v>0.25278529748400774</v>
      </c>
      <c r="N457" s="21">
        <f t="shared" si="190"/>
        <v>0.24861491358151472</v>
      </c>
      <c r="O457" s="21">
        <f t="shared" si="190"/>
        <v>0.25364747810072963</v>
      </c>
      <c r="P457" s="21">
        <f t="shared" si="190"/>
        <v>0.24670551026796061</v>
      </c>
      <c r="Q457" s="21">
        <f t="shared" si="190"/>
        <v>0.24880266807979445</v>
      </c>
      <c r="R457" s="21">
        <f t="shared" si="190"/>
        <v>0.24293872553358398</v>
      </c>
      <c r="S457" s="21">
        <f t="shared" si="190"/>
        <v>0.25209616279563712</v>
      </c>
      <c r="T457" s="21">
        <f t="shared" si="190"/>
        <v>0.27837114953268394</v>
      </c>
      <c r="U457" s="21">
        <f t="shared" si="190"/>
        <v>0.27945074008952003</v>
      </c>
      <c r="V457" s="21">
        <f t="shared" si="190"/>
        <v>0.28875678398755594</v>
      </c>
      <c r="W457" s="21">
        <f t="shared" si="190"/>
        <v>0.32064147859482689</v>
      </c>
      <c r="X457" s="21">
        <f t="shared" si="190"/>
        <v>0.32657859146202639</v>
      </c>
      <c r="Y457" s="21">
        <f t="shared" si="190"/>
        <v>0.35221285072825598</v>
      </c>
      <c r="Z457" s="21">
        <f t="shared" si="190"/>
        <v>0.41933844555756478</v>
      </c>
      <c r="AA457" s="21">
        <f t="shared" si="190"/>
        <v>0.44615842073132672</v>
      </c>
      <c r="AB457" s="21">
        <f t="shared" si="190"/>
        <v>0.53736509250789299</v>
      </c>
      <c r="AC457" s="21">
        <f t="shared" si="190"/>
        <v>0.46886441358559316</v>
      </c>
      <c r="AD457" s="21">
        <f t="shared" si="190"/>
        <v>0.404553701148399</v>
      </c>
      <c r="AE457" s="21">
        <f t="shared" si="190"/>
        <v>0.45249715650549244</v>
      </c>
    </row>
    <row r="458" spans="1:31" x14ac:dyDescent="0.2">
      <c r="A458" s="8" t="s">
        <v>25</v>
      </c>
      <c r="B458" s="4" t="s">
        <v>26</v>
      </c>
      <c r="C458" s="37">
        <f t="shared" ref="C458:AE458" si="191">+C8</f>
        <v>2.0142040620164045E-2</v>
      </c>
      <c r="D458" s="37">
        <f t="shared" si="191"/>
        <v>1.1291736053086594E-2</v>
      </c>
      <c r="E458" s="37">
        <f t="shared" si="191"/>
        <v>4.912515429042621E-3</v>
      </c>
      <c r="F458" s="37">
        <f t="shared" si="191"/>
        <v>5.8822478487093816E-3</v>
      </c>
      <c r="G458" s="37">
        <f t="shared" si="191"/>
        <v>1.0691991450579894E-2</v>
      </c>
      <c r="H458" s="37">
        <f t="shared" si="191"/>
        <v>1.4823974107701046E-2</v>
      </c>
      <c r="I458" s="37">
        <f t="shared" si="191"/>
        <v>3.5792457087371714E-2</v>
      </c>
      <c r="J458" s="37">
        <f t="shared" si="191"/>
        <v>3.3339648498209341E-2</v>
      </c>
      <c r="K458" s="37">
        <f t="shared" si="191"/>
        <v>3.7008896131118144E-2</v>
      </c>
      <c r="L458" s="37">
        <f t="shared" si="191"/>
        <v>4.1247803221649011E-2</v>
      </c>
      <c r="M458" s="37">
        <f t="shared" si="191"/>
        <v>2.7407450409910671E-2</v>
      </c>
      <c r="N458" s="37">
        <f t="shared" si="191"/>
        <v>3.0255433681272651E-2</v>
      </c>
      <c r="O458" s="37">
        <f t="shared" si="191"/>
        <v>3.0764790570555672E-2</v>
      </c>
      <c r="P458" s="37">
        <f t="shared" si="191"/>
        <v>3.5981038851332268E-2</v>
      </c>
      <c r="Q458" s="37">
        <f t="shared" si="191"/>
        <v>3.310109968875366E-2</v>
      </c>
      <c r="R458" s="37">
        <f t="shared" si="191"/>
        <v>3.2555527580984005E-2</v>
      </c>
      <c r="S458" s="37">
        <f t="shared" si="191"/>
        <v>3.2588439904833656E-2</v>
      </c>
      <c r="T458" s="37">
        <f t="shared" si="191"/>
        <v>5.5780136561200927E-2</v>
      </c>
      <c r="U458" s="37">
        <f t="shared" si="191"/>
        <v>5.411976028301093E-2</v>
      </c>
      <c r="V458" s="37">
        <f t="shared" si="191"/>
        <v>5.6296220706072674E-2</v>
      </c>
      <c r="W458" s="37">
        <f t="shared" si="191"/>
        <v>6.5855917961160831E-2</v>
      </c>
      <c r="X458" s="37">
        <f t="shared" si="191"/>
        <v>6.7888423799162129E-2</v>
      </c>
      <c r="Y458" s="37">
        <f t="shared" si="191"/>
        <v>8.116185388147823E-2</v>
      </c>
      <c r="Z458" s="37">
        <f t="shared" si="191"/>
        <v>0.13745997282173103</v>
      </c>
      <c r="AA458" s="37">
        <f t="shared" si="191"/>
        <v>0.14703452849473103</v>
      </c>
      <c r="AB458" s="37">
        <f t="shared" si="191"/>
        <v>0.2320806459249263</v>
      </c>
      <c r="AC458" s="37">
        <f t="shared" si="191"/>
        <v>0.17437605341256357</v>
      </c>
      <c r="AD458" s="37">
        <f t="shared" si="191"/>
        <v>0.11285987752241503</v>
      </c>
      <c r="AE458" s="37">
        <f t="shared" si="191"/>
        <v>0.14284691968001451</v>
      </c>
    </row>
    <row r="459" spans="1:31" x14ac:dyDescent="0.2">
      <c r="A459" s="8" t="s">
        <v>43</v>
      </c>
      <c r="B459" s="4" t="s">
        <v>44</v>
      </c>
      <c r="C459" s="37">
        <f t="shared" ref="C459:AE459" si="192">+C17</f>
        <v>2.4719786448213151E-2</v>
      </c>
      <c r="D459" s="37">
        <f t="shared" si="192"/>
        <v>1.8896859530414353E-2</v>
      </c>
      <c r="E459" s="37">
        <f t="shared" si="192"/>
        <v>2.2110816812707702E-2</v>
      </c>
      <c r="F459" s="37">
        <f t="shared" si="192"/>
        <v>2.7035616973979888E-2</v>
      </c>
      <c r="G459" s="37">
        <f t="shared" si="192"/>
        <v>3.3052723718903783E-2</v>
      </c>
      <c r="H459" s="37">
        <f t="shared" si="192"/>
        <v>3.348523822435414E-2</v>
      </c>
      <c r="I459" s="37">
        <f t="shared" si="192"/>
        <v>3.0459431835968661E-2</v>
      </c>
      <c r="J459" s="37">
        <f t="shared" si="192"/>
        <v>3.5562178724439925E-2</v>
      </c>
      <c r="K459" s="37">
        <f t="shared" si="192"/>
        <v>3.7029671436272615E-2</v>
      </c>
      <c r="L459" s="37">
        <f t="shared" si="192"/>
        <v>2.7655936439932728E-2</v>
      </c>
      <c r="M459" s="37">
        <f t="shared" si="192"/>
        <v>2.6605951539193543E-2</v>
      </c>
      <c r="N459" s="37">
        <f t="shared" si="192"/>
        <v>2.7335872918828798E-2</v>
      </c>
      <c r="O459" s="37">
        <f t="shared" si="192"/>
        <v>3.2090935017053603E-2</v>
      </c>
      <c r="P459" s="37">
        <f t="shared" si="192"/>
        <v>2.5672575501701586E-2</v>
      </c>
      <c r="Q459" s="37">
        <f t="shared" si="192"/>
        <v>2.3959475401379618E-2</v>
      </c>
      <c r="R459" s="37">
        <f t="shared" si="192"/>
        <v>2.3238053908821051E-2</v>
      </c>
      <c r="S459" s="37">
        <f t="shared" si="192"/>
        <v>3.3704920846039446E-2</v>
      </c>
      <c r="T459" s="37">
        <f t="shared" si="192"/>
        <v>3.4262878607613741E-2</v>
      </c>
      <c r="U459" s="37">
        <f t="shared" si="192"/>
        <v>3.0419803052794132E-2</v>
      </c>
      <c r="V459" s="37">
        <f t="shared" si="192"/>
        <v>3.0472610907992987E-2</v>
      </c>
      <c r="W459" s="37">
        <f t="shared" si="192"/>
        <v>4.5196922079048629E-2</v>
      </c>
      <c r="X459" s="37">
        <f t="shared" si="192"/>
        <v>4.8833126835911997E-2</v>
      </c>
      <c r="Y459" s="37">
        <f t="shared" si="192"/>
        <v>5.288424572681668E-2</v>
      </c>
      <c r="Z459" s="37">
        <f t="shared" si="192"/>
        <v>5.7494722895825745E-2</v>
      </c>
      <c r="AA459" s="37">
        <f t="shared" si="192"/>
        <v>6.2542918875860221E-2</v>
      </c>
      <c r="AB459" s="37">
        <f t="shared" si="192"/>
        <v>7.1634536387663525E-2</v>
      </c>
      <c r="AC459" s="37">
        <f t="shared" si="192"/>
        <v>6.5468642117720743E-2</v>
      </c>
      <c r="AD459" s="37">
        <f t="shared" si="192"/>
        <v>5.8895345101999654E-2</v>
      </c>
      <c r="AE459" s="37">
        <f t="shared" si="192"/>
        <v>6.2708185960099944E-2</v>
      </c>
    </row>
    <row r="460" spans="1:31" x14ac:dyDescent="0.2">
      <c r="A460" s="9" t="s">
        <v>71</v>
      </c>
      <c r="B460" s="4" t="s">
        <v>72</v>
      </c>
      <c r="C460" s="37">
        <f t="shared" ref="C460:AE460" si="193">+C31</f>
        <v>6.152358599735288E-2</v>
      </c>
      <c r="D460" s="37">
        <f t="shared" si="193"/>
        <v>6.4186554153890421E-2</v>
      </c>
      <c r="E460" s="37">
        <f t="shared" si="193"/>
        <v>7.0807243699626238E-2</v>
      </c>
      <c r="F460" s="37">
        <f t="shared" si="193"/>
        <v>7.5985866059460283E-2</v>
      </c>
      <c r="G460" s="37">
        <f t="shared" si="193"/>
        <v>8.5834349629687265E-2</v>
      </c>
      <c r="H460" s="37">
        <f t="shared" si="193"/>
        <v>9.2200288953032977E-2</v>
      </c>
      <c r="I460" s="37">
        <f t="shared" si="193"/>
        <v>9.8231847674398035E-2</v>
      </c>
      <c r="J460" s="37">
        <f t="shared" si="193"/>
        <v>0.10155733843196545</v>
      </c>
      <c r="K460" s="37">
        <f t="shared" si="193"/>
        <v>0.10522251222775952</v>
      </c>
      <c r="L460" s="37">
        <f t="shared" si="193"/>
        <v>0.10703111095698666</v>
      </c>
      <c r="M460" s="37">
        <f t="shared" si="193"/>
        <v>0.10792148254897374</v>
      </c>
      <c r="N460" s="37">
        <f t="shared" si="193"/>
        <v>9.9523710862782333E-2</v>
      </c>
      <c r="O460" s="37">
        <f t="shared" si="193"/>
        <v>9.774805872388051E-2</v>
      </c>
      <c r="P460" s="37">
        <f t="shared" si="193"/>
        <v>9.0479452516428999E-2</v>
      </c>
      <c r="Q460" s="37">
        <f t="shared" si="193"/>
        <v>8.9969072193878077E-2</v>
      </c>
      <c r="R460" s="37">
        <f t="shared" si="193"/>
        <v>9.1935831163743459E-2</v>
      </c>
      <c r="S460" s="37">
        <f t="shared" si="193"/>
        <v>9.2483889930535634E-2</v>
      </c>
      <c r="T460" s="37">
        <f t="shared" si="193"/>
        <v>9.6504931675465394E-2</v>
      </c>
      <c r="U460" s="37">
        <f t="shared" si="193"/>
        <v>0.10244220028294214</v>
      </c>
      <c r="V460" s="37">
        <f t="shared" si="193"/>
        <v>0.11049561265690366</v>
      </c>
      <c r="W460" s="37">
        <f t="shared" si="193"/>
        <v>0.11470291421971815</v>
      </c>
      <c r="X460" s="37">
        <f t="shared" si="193"/>
        <v>0.11162679461124575</v>
      </c>
      <c r="Y460" s="37">
        <f t="shared" si="193"/>
        <v>0.121601089785211</v>
      </c>
      <c r="Z460" s="37">
        <f t="shared" si="193"/>
        <v>0.12898556079682119</v>
      </c>
      <c r="AA460" s="37">
        <f t="shared" si="193"/>
        <v>0.12905512345562972</v>
      </c>
      <c r="AB460" s="37">
        <f t="shared" si="193"/>
        <v>0.12803130653417144</v>
      </c>
      <c r="AC460" s="37">
        <f t="shared" si="193"/>
        <v>0.13402711180301613</v>
      </c>
      <c r="AD460" s="37">
        <f t="shared" si="193"/>
        <v>0.13507474591820884</v>
      </c>
      <c r="AE460" s="37">
        <f t="shared" si="193"/>
        <v>0.13135007246558431</v>
      </c>
    </row>
    <row r="461" spans="1:31" x14ac:dyDescent="0.2">
      <c r="A461" s="8" t="s">
        <v>115</v>
      </c>
      <c r="B461" s="4" t="s">
        <v>116</v>
      </c>
      <c r="C461" s="37">
        <f t="shared" ref="C461:AE461" si="194">+C53</f>
        <v>0.14900139533481266</v>
      </c>
      <c r="D461" s="37">
        <f t="shared" si="194"/>
        <v>0.17109164142099262</v>
      </c>
      <c r="E461" s="37">
        <f t="shared" si="194"/>
        <v>0.17031942218439161</v>
      </c>
      <c r="F461" s="37">
        <f t="shared" si="194"/>
        <v>0.17753900432558384</v>
      </c>
      <c r="G461" s="37">
        <f t="shared" si="194"/>
        <v>0.18471368075344918</v>
      </c>
      <c r="H461" s="37">
        <f t="shared" si="194"/>
        <v>0.16167832575188298</v>
      </c>
      <c r="I461" s="37">
        <f t="shared" si="194"/>
        <v>0.17877487094147979</v>
      </c>
      <c r="J461" s="37">
        <f t="shared" si="194"/>
        <v>0.10877686377216639</v>
      </c>
      <c r="K461" s="37">
        <f t="shared" si="194"/>
        <v>9.7954571846150917E-2</v>
      </c>
      <c r="L461" s="37">
        <f t="shared" si="194"/>
        <v>9.4348241252494414E-2</v>
      </c>
      <c r="M461" s="37">
        <f t="shared" si="194"/>
        <v>9.0850412985929774E-2</v>
      </c>
      <c r="N461" s="37">
        <f t="shared" si="194"/>
        <v>9.1499896118630922E-2</v>
      </c>
      <c r="O461" s="37">
        <f t="shared" si="194"/>
        <v>9.3043693789239865E-2</v>
      </c>
      <c r="P461" s="37">
        <f t="shared" si="194"/>
        <v>9.4572443398497769E-2</v>
      </c>
      <c r="Q461" s="37">
        <f t="shared" si="194"/>
        <v>0.1017730207957831</v>
      </c>
      <c r="R461" s="37">
        <f t="shared" si="194"/>
        <v>9.5209312880035465E-2</v>
      </c>
      <c r="S461" s="37">
        <f t="shared" si="194"/>
        <v>9.3318912114228394E-2</v>
      </c>
      <c r="T461" s="37">
        <f t="shared" si="194"/>
        <v>9.1823202688403868E-2</v>
      </c>
      <c r="U461" s="37">
        <f t="shared" si="194"/>
        <v>9.2468976470772832E-2</v>
      </c>
      <c r="V461" s="37">
        <f t="shared" si="194"/>
        <v>9.1492339716586601E-2</v>
      </c>
      <c r="W461" s="37">
        <f t="shared" si="194"/>
        <v>9.4883815530345597E-2</v>
      </c>
      <c r="X461" s="37">
        <f t="shared" si="194"/>
        <v>9.822774608061724E-2</v>
      </c>
      <c r="Y461" s="37">
        <f t="shared" si="194"/>
        <v>9.6550056721518659E-2</v>
      </c>
      <c r="Z461" s="37">
        <f t="shared" si="194"/>
        <v>9.5378727267790092E-2</v>
      </c>
      <c r="AA461" s="37">
        <f t="shared" si="194"/>
        <v>0.10750932468017266</v>
      </c>
      <c r="AB461" s="37">
        <f t="shared" si="194"/>
        <v>0.10560756574250825</v>
      </c>
      <c r="AC461" s="37">
        <f t="shared" si="194"/>
        <v>9.4991778530116214E-2</v>
      </c>
      <c r="AD461" s="37">
        <f t="shared" si="194"/>
        <v>9.7722029438424479E-2</v>
      </c>
      <c r="AE461" s="37">
        <f t="shared" si="194"/>
        <v>0.1155913511943711</v>
      </c>
    </row>
    <row r="462" spans="1:31" x14ac:dyDescent="0.2">
      <c r="A462" s="8" t="s">
        <v>129</v>
      </c>
      <c r="B462" s="4" t="s">
        <v>130</v>
      </c>
      <c r="C462" s="37">
        <f t="shared" ref="C462:AE462" si="195">+C60</f>
        <v>0</v>
      </c>
      <c r="D462" s="37">
        <f t="shared" si="195"/>
        <v>0</v>
      </c>
      <c r="E462" s="37">
        <f t="shared" si="195"/>
        <v>0</v>
      </c>
      <c r="F462" s="37">
        <f t="shared" si="195"/>
        <v>0</v>
      </c>
      <c r="G462" s="37">
        <f t="shared" si="195"/>
        <v>0</v>
      </c>
      <c r="H462" s="37">
        <f t="shared" si="195"/>
        <v>0</v>
      </c>
      <c r="I462" s="37">
        <f t="shared" si="195"/>
        <v>0</v>
      </c>
      <c r="J462" s="37">
        <f t="shared" si="195"/>
        <v>0</v>
      </c>
      <c r="K462" s="37">
        <f t="shared" si="195"/>
        <v>0</v>
      </c>
      <c r="L462" s="37">
        <f t="shared" si="195"/>
        <v>0</v>
      </c>
      <c r="M462" s="37">
        <f t="shared" si="195"/>
        <v>0</v>
      </c>
      <c r="N462" s="37">
        <f t="shared" si="195"/>
        <v>0</v>
      </c>
      <c r="O462" s="37">
        <f t="shared" si="195"/>
        <v>0</v>
      </c>
      <c r="P462" s="37">
        <f t="shared" si="195"/>
        <v>0</v>
      </c>
      <c r="Q462" s="37">
        <f t="shared" si="195"/>
        <v>0</v>
      </c>
      <c r="R462" s="37">
        <f t="shared" si="195"/>
        <v>0</v>
      </c>
      <c r="S462" s="37">
        <f t="shared" si="195"/>
        <v>0</v>
      </c>
      <c r="T462" s="37">
        <f t="shared" si="195"/>
        <v>0</v>
      </c>
      <c r="U462" s="37">
        <f t="shared" si="195"/>
        <v>0</v>
      </c>
      <c r="V462" s="37">
        <f t="shared" si="195"/>
        <v>0</v>
      </c>
      <c r="W462" s="37">
        <f t="shared" si="195"/>
        <v>1.9088045537190604E-6</v>
      </c>
      <c r="X462" s="37">
        <f t="shared" si="195"/>
        <v>2.5001350892728091E-6</v>
      </c>
      <c r="Y462" s="37">
        <f t="shared" si="195"/>
        <v>1.560461323134986E-5</v>
      </c>
      <c r="Z462" s="37">
        <f t="shared" si="195"/>
        <v>1.9461775396739484E-5</v>
      </c>
      <c r="AA462" s="37">
        <f t="shared" si="195"/>
        <v>1.6525224933075077E-5</v>
      </c>
      <c r="AB462" s="37">
        <f t="shared" si="195"/>
        <v>1.1037918623485656E-5</v>
      </c>
      <c r="AC462" s="37">
        <f t="shared" si="195"/>
        <v>8.2772217650245191E-7</v>
      </c>
      <c r="AD462" s="37">
        <f t="shared" si="195"/>
        <v>1.703167351007318E-6</v>
      </c>
      <c r="AE462" s="37">
        <f t="shared" si="195"/>
        <v>6.2720542262421625E-7</v>
      </c>
    </row>
    <row r="463" spans="1:31" x14ac:dyDescent="0.2">
      <c r="A463" s="9" t="s">
        <v>142</v>
      </c>
      <c r="B463" s="4" t="s">
        <v>143</v>
      </c>
      <c r="C463" s="21">
        <f t="shared" ref="C463:AE463" si="196">+C464+C465+C466</f>
        <v>0</v>
      </c>
      <c r="D463" s="21">
        <f t="shared" si="196"/>
        <v>0</v>
      </c>
      <c r="E463" s="21">
        <f t="shared" si="196"/>
        <v>0</v>
      </c>
      <c r="F463" s="21">
        <f t="shared" si="196"/>
        <v>0</v>
      </c>
      <c r="G463" s="21">
        <f t="shared" si="196"/>
        <v>0</v>
      </c>
      <c r="H463" s="21">
        <f t="shared" si="196"/>
        <v>0</v>
      </c>
      <c r="I463" s="21">
        <f t="shared" si="196"/>
        <v>0</v>
      </c>
      <c r="J463" s="21">
        <f t="shared" si="196"/>
        <v>0</v>
      </c>
      <c r="K463" s="21">
        <f t="shared" si="196"/>
        <v>0</v>
      </c>
      <c r="L463" s="21">
        <f t="shared" si="196"/>
        <v>0</v>
      </c>
      <c r="M463" s="21">
        <f t="shared" si="196"/>
        <v>0</v>
      </c>
      <c r="N463" s="21">
        <f t="shared" si="196"/>
        <v>0</v>
      </c>
      <c r="O463" s="21">
        <f t="shared" si="196"/>
        <v>0</v>
      </c>
      <c r="P463" s="21">
        <f t="shared" si="196"/>
        <v>0</v>
      </c>
      <c r="Q463" s="21">
        <f t="shared" si="196"/>
        <v>0</v>
      </c>
      <c r="R463" s="21">
        <f t="shared" si="196"/>
        <v>0</v>
      </c>
      <c r="S463" s="21">
        <f t="shared" si="196"/>
        <v>0</v>
      </c>
      <c r="T463" s="21">
        <f t="shared" si="196"/>
        <v>0</v>
      </c>
      <c r="U463" s="21">
        <f t="shared" si="196"/>
        <v>0</v>
      </c>
      <c r="V463" s="21">
        <f t="shared" si="196"/>
        <v>0</v>
      </c>
      <c r="W463" s="21">
        <f t="shared" si="196"/>
        <v>0</v>
      </c>
      <c r="X463" s="21">
        <f t="shared" si="196"/>
        <v>0</v>
      </c>
      <c r="Y463" s="21">
        <f t="shared" si="196"/>
        <v>0</v>
      </c>
      <c r="Z463" s="21">
        <f t="shared" si="196"/>
        <v>0</v>
      </c>
      <c r="AA463" s="21">
        <f t="shared" si="196"/>
        <v>0</v>
      </c>
      <c r="AB463" s="21">
        <f t="shared" si="196"/>
        <v>0</v>
      </c>
      <c r="AC463" s="21">
        <f t="shared" si="196"/>
        <v>0</v>
      </c>
      <c r="AD463" s="21">
        <f t="shared" si="196"/>
        <v>5.9045946808624987E-4</v>
      </c>
      <c r="AE463" s="21">
        <f t="shared" si="196"/>
        <v>4.2669929784248835E-3</v>
      </c>
    </row>
    <row r="464" spans="1:31" x14ac:dyDescent="0.2">
      <c r="A464" s="9" t="s">
        <v>144</v>
      </c>
      <c r="B464" s="4" t="s">
        <v>145</v>
      </c>
      <c r="C464" s="37">
        <f t="shared" ref="C464:AE464" si="197">+C68</f>
        <v>0</v>
      </c>
      <c r="D464" s="37">
        <f t="shared" si="197"/>
        <v>0</v>
      </c>
      <c r="E464" s="37">
        <f t="shared" si="197"/>
        <v>0</v>
      </c>
      <c r="F464" s="37">
        <f t="shared" si="197"/>
        <v>0</v>
      </c>
      <c r="G464" s="37">
        <f t="shared" si="197"/>
        <v>0</v>
      </c>
      <c r="H464" s="37">
        <f t="shared" si="197"/>
        <v>0</v>
      </c>
      <c r="I464" s="37">
        <f t="shared" si="197"/>
        <v>0</v>
      </c>
      <c r="J464" s="37">
        <f t="shared" si="197"/>
        <v>0</v>
      </c>
      <c r="K464" s="37">
        <f t="shared" si="197"/>
        <v>0</v>
      </c>
      <c r="L464" s="37">
        <f t="shared" si="197"/>
        <v>0</v>
      </c>
      <c r="M464" s="37">
        <f t="shared" si="197"/>
        <v>0</v>
      </c>
      <c r="N464" s="37">
        <f t="shared" si="197"/>
        <v>0</v>
      </c>
      <c r="O464" s="37">
        <f t="shared" si="197"/>
        <v>0</v>
      </c>
      <c r="P464" s="37">
        <f t="shared" si="197"/>
        <v>0</v>
      </c>
      <c r="Q464" s="37">
        <f t="shared" si="197"/>
        <v>0</v>
      </c>
      <c r="R464" s="37">
        <f t="shared" si="197"/>
        <v>0</v>
      </c>
      <c r="S464" s="37">
        <f t="shared" si="197"/>
        <v>0</v>
      </c>
      <c r="T464" s="37">
        <f t="shared" si="197"/>
        <v>0</v>
      </c>
      <c r="U464" s="37">
        <f t="shared" si="197"/>
        <v>0</v>
      </c>
      <c r="V464" s="37">
        <f t="shared" si="197"/>
        <v>0</v>
      </c>
      <c r="W464" s="37">
        <f t="shared" si="197"/>
        <v>0</v>
      </c>
      <c r="X464" s="37">
        <f t="shared" si="197"/>
        <v>0</v>
      </c>
      <c r="Y464" s="37">
        <f t="shared" si="197"/>
        <v>0</v>
      </c>
      <c r="Z464" s="37">
        <f t="shared" si="197"/>
        <v>0</v>
      </c>
      <c r="AA464" s="37">
        <f t="shared" si="197"/>
        <v>0</v>
      </c>
      <c r="AB464" s="37">
        <f t="shared" si="197"/>
        <v>0</v>
      </c>
      <c r="AC464" s="37">
        <f t="shared" si="197"/>
        <v>0</v>
      </c>
      <c r="AD464" s="37">
        <f t="shared" si="197"/>
        <v>0</v>
      </c>
      <c r="AE464" s="37">
        <f t="shared" si="197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198">+C80</f>
        <v>0</v>
      </c>
      <c r="D465" s="37">
        <f t="shared" si="198"/>
        <v>0</v>
      </c>
      <c r="E465" s="37">
        <f t="shared" si="198"/>
        <v>0</v>
      </c>
      <c r="F465" s="37">
        <f t="shared" si="198"/>
        <v>0</v>
      </c>
      <c r="G465" s="37">
        <f t="shared" si="198"/>
        <v>0</v>
      </c>
      <c r="H465" s="37">
        <f t="shared" si="198"/>
        <v>0</v>
      </c>
      <c r="I465" s="37">
        <f t="shared" si="198"/>
        <v>0</v>
      </c>
      <c r="J465" s="37">
        <f t="shared" si="198"/>
        <v>0</v>
      </c>
      <c r="K465" s="37">
        <f t="shared" si="198"/>
        <v>0</v>
      </c>
      <c r="L465" s="37">
        <f t="shared" si="198"/>
        <v>0</v>
      </c>
      <c r="M465" s="37">
        <f t="shared" si="198"/>
        <v>0</v>
      </c>
      <c r="N465" s="37">
        <f t="shared" si="198"/>
        <v>0</v>
      </c>
      <c r="O465" s="37">
        <f t="shared" si="198"/>
        <v>0</v>
      </c>
      <c r="P465" s="37">
        <f t="shared" si="198"/>
        <v>0</v>
      </c>
      <c r="Q465" s="37">
        <f t="shared" si="198"/>
        <v>0</v>
      </c>
      <c r="R465" s="37">
        <f t="shared" si="198"/>
        <v>0</v>
      </c>
      <c r="S465" s="37">
        <f t="shared" si="198"/>
        <v>0</v>
      </c>
      <c r="T465" s="37">
        <f t="shared" si="198"/>
        <v>0</v>
      </c>
      <c r="U465" s="37">
        <f t="shared" si="198"/>
        <v>0</v>
      </c>
      <c r="V465" s="37">
        <f t="shared" si="198"/>
        <v>0</v>
      </c>
      <c r="W465" s="37">
        <f t="shared" si="198"/>
        <v>0</v>
      </c>
      <c r="X465" s="37">
        <f t="shared" si="198"/>
        <v>0</v>
      </c>
      <c r="Y465" s="37">
        <f t="shared" si="198"/>
        <v>0</v>
      </c>
      <c r="Z465" s="37">
        <f t="shared" si="198"/>
        <v>0</v>
      </c>
      <c r="AA465" s="37">
        <f t="shared" si="198"/>
        <v>0</v>
      </c>
      <c r="AB465" s="37">
        <f t="shared" si="198"/>
        <v>0</v>
      </c>
      <c r="AC465" s="37">
        <f t="shared" si="198"/>
        <v>0</v>
      </c>
      <c r="AD465" s="37">
        <f t="shared" si="198"/>
        <v>5.9045946808624987E-4</v>
      </c>
      <c r="AE465" s="37">
        <f t="shared" si="198"/>
        <v>4.2669929784248835E-3</v>
      </c>
    </row>
    <row r="466" spans="1:31" x14ac:dyDescent="0.2">
      <c r="A466" s="8" t="s">
        <v>199</v>
      </c>
      <c r="B466" s="4" t="s">
        <v>200</v>
      </c>
      <c r="C466" s="37">
        <f t="shared" ref="C466:AE466" si="199">+C102</f>
        <v>0</v>
      </c>
      <c r="D466" s="37">
        <f t="shared" si="199"/>
        <v>0</v>
      </c>
      <c r="E466" s="37">
        <f t="shared" si="199"/>
        <v>0</v>
      </c>
      <c r="F466" s="37">
        <f t="shared" si="199"/>
        <v>0</v>
      </c>
      <c r="G466" s="37">
        <f t="shared" si="199"/>
        <v>0</v>
      </c>
      <c r="H466" s="37">
        <f t="shared" si="199"/>
        <v>0</v>
      </c>
      <c r="I466" s="37">
        <f t="shared" si="199"/>
        <v>0</v>
      </c>
      <c r="J466" s="37">
        <f t="shared" si="199"/>
        <v>0</v>
      </c>
      <c r="K466" s="37">
        <f t="shared" si="199"/>
        <v>0</v>
      </c>
      <c r="L466" s="37">
        <f t="shared" si="199"/>
        <v>0</v>
      </c>
      <c r="M466" s="37">
        <f t="shared" si="199"/>
        <v>0</v>
      </c>
      <c r="N466" s="37">
        <f t="shared" si="199"/>
        <v>0</v>
      </c>
      <c r="O466" s="37">
        <f t="shared" si="199"/>
        <v>0</v>
      </c>
      <c r="P466" s="37">
        <f t="shared" si="199"/>
        <v>0</v>
      </c>
      <c r="Q466" s="37">
        <f t="shared" si="199"/>
        <v>0</v>
      </c>
      <c r="R466" s="37">
        <f t="shared" si="199"/>
        <v>0</v>
      </c>
      <c r="S466" s="37">
        <f t="shared" si="199"/>
        <v>0</v>
      </c>
      <c r="T466" s="37">
        <f t="shared" si="199"/>
        <v>0</v>
      </c>
      <c r="U466" s="37">
        <f t="shared" si="199"/>
        <v>0</v>
      </c>
      <c r="V466" s="37">
        <f t="shared" si="199"/>
        <v>0</v>
      </c>
      <c r="W466" s="37">
        <f t="shared" si="199"/>
        <v>0</v>
      </c>
      <c r="X466" s="37">
        <f t="shared" si="199"/>
        <v>0</v>
      </c>
      <c r="Y466" s="37">
        <f t="shared" si="199"/>
        <v>0</v>
      </c>
      <c r="Z466" s="37">
        <f t="shared" si="199"/>
        <v>0</v>
      </c>
      <c r="AA466" s="37">
        <f t="shared" si="199"/>
        <v>0</v>
      </c>
      <c r="AB466" s="37">
        <f t="shared" si="199"/>
        <v>0</v>
      </c>
      <c r="AC466" s="37">
        <f t="shared" si="199"/>
        <v>0</v>
      </c>
      <c r="AD466" s="37">
        <f t="shared" si="199"/>
        <v>0</v>
      </c>
      <c r="AE466" s="37">
        <f t="shared" si="199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0">+C468+C469+C470</f>
        <v>0</v>
      </c>
      <c r="D467" s="21">
        <f t="shared" si="200"/>
        <v>0</v>
      </c>
      <c r="E467" s="21">
        <f t="shared" si="200"/>
        <v>0</v>
      </c>
      <c r="F467" s="21">
        <f t="shared" si="200"/>
        <v>0</v>
      </c>
      <c r="G467" s="21">
        <f t="shared" si="200"/>
        <v>0</v>
      </c>
      <c r="H467" s="21">
        <f t="shared" si="200"/>
        <v>0</v>
      </c>
      <c r="I467" s="21">
        <f t="shared" si="200"/>
        <v>0</v>
      </c>
      <c r="J467" s="21">
        <f t="shared" si="200"/>
        <v>0</v>
      </c>
      <c r="K467" s="21">
        <f t="shared" si="200"/>
        <v>0</v>
      </c>
      <c r="L467" s="21">
        <f t="shared" si="200"/>
        <v>0</v>
      </c>
      <c r="M467" s="21">
        <f t="shared" si="200"/>
        <v>0</v>
      </c>
      <c r="N467" s="21">
        <f t="shared" si="200"/>
        <v>0</v>
      </c>
      <c r="O467" s="21">
        <f t="shared" si="200"/>
        <v>0</v>
      </c>
      <c r="P467" s="21">
        <f t="shared" si="200"/>
        <v>0</v>
      </c>
      <c r="Q467" s="21">
        <f t="shared" si="200"/>
        <v>0</v>
      </c>
      <c r="R467" s="21">
        <f t="shared" si="200"/>
        <v>0</v>
      </c>
      <c r="S467" s="21">
        <f t="shared" si="200"/>
        <v>0</v>
      </c>
      <c r="T467" s="21">
        <f t="shared" si="200"/>
        <v>0</v>
      </c>
      <c r="U467" s="21">
        <f t="shared" si="200"/>
        <v>0</v>
      </c>
      <c r="V467" s="21">
        <f t="shared" si="200"/>
        <v>0</v>
      </c>
      <c r="W467" s="21">
        <f t="shared" si="200"/>
        <v>0</v>
      </c>
      <c r="X467" s="21">
        <f t="shared" si="200"/>
        <v>0</v>
      </c>
      <c r="Y467" s="21">
        <f t="shared" si="200"/>
        <v>0</v>
      </c>
      <c r="Z467" s="21">
        <f t="shared" si="200"/>
        <v>0</v>
      </c>
      <c r="AA467" s="21">
        <f t="shared" si="200"/>
        <v>0</v>
      </c>
      <c r="AB467" s="21">
        <f t="shared" si="200"/>
        <v>0</v>
      </c>
      <c r="AC467" s="21">
        <f t="shared" si="200"/>
        <v>0</v>
      </c>
      <c r="AD467" s="21">
        <f t="shared" si="200"/>
        <v>0</v>
      </c>
      <c r="AE467" s="21">
        <f t="shared" si="2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1">+C472+C478+C489+C497+C502+C508+C515+C520</f>
        <v>0</v>
      </c>
      <c r="D471" s="28">
        <f t="shared" si="201"/>
        <v>0</v>
      </c>
      <c r="E471" s="28">
        <f t="shared" si="201"/>
        <v>0</v>
      </c>
      <c r="F471" s="28">
        <f t="shared" si="201"/>
        <v>0</v>
      </c>
      <c r="G471" s="28">
        <f t="shared" si="201"/>
        <v>0</v>
      </c>
      <c r="H471" s="28">
        <f t="shared" si="201"/>
        <v>0</v>
      </c>
      <c r="I471" s="28">
        <f t="shared" si="201"/>
        <v>0</v>
      </c>
      <c r="J471" s="28">
        <f t="shared" si="201"/>
        <v>0</v>
      </c>
      <c r="K471" s="28">
        <f t="shared" si="201"/>
        <v>0</v>
      </c>
      <c r="L471" s="28">
        <f t="shared" si="201"/>
        <v>0</v>
      </c>
      <c r="M471" s="28">
        <f t="shared" si="201"/>
        <v>0</v>
      </c>
      <c r="N471" s="28">
        <f t="shared" si="201"/>
        <v>0</v>
      </c>
      <c r="O471" s="28">
        <f t="shared" si="201"/>
        <v>0</v>
      </c>
      <c r="P471" s="28">
        <f t="shared" si="201"/>
        <v>0</v>
      </c>
      <c r="Q471" s="28">
        <f t="shared" si="201"/>
        <v>0</v>
      </c>
      <c r="R471" s="28">
        <f t="shared" si="201"/>
        <v>0</v>
      </c>
      <c r="S471" s="28">
        <f t="shared" si="201"/>
        <v>0</v>
      </c>
      <c r="T471" s="28">
        <f t="shared" si="201"/>
        <v>0</v>
      </c>
      <c r="U471" s="28">
        <f t="shared" si="201"/>
        <v>0</v>
      </c>
      <c r="V471" s="28">
        <f t="shared" si="201"/>
        <v>0</v>
      </c>
      <c r="W471" s="28">
        <f t="shared" si="201"/>
        <v>0</v>
      </c>
      <c r="X471" s="28">
        <f t="shared" si="201"/>
        <v>0</v>
      </c>
      <c r="Y471" s="28">
        <f t="shared" si="201"/>
        <v>0</v>
      </c>
      <c r="Z471" s="28">
        <f t="shared" si="201"/>
        <v>0</v>
      </c>
      <c r="AA471" s="28">
        <f t="shared" si="201"/>
        <v>0</v>
      </c>
      <c r="AB471" s="28">
        <f t="shared" si="201"/>
        <v>0</v>
      </c>
      <c r="AC471" s="28">
        <f t="shared" si="201"/>
        <v>0</v>
      </c>
      <c r="AD471" s="28">
        <f t="shared" si="201"/>
        <v>0</v>
      </c>
      <c r="AE471" s="28">
        <f t="shared" si="2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2">+C473+C474+C475+C476+C477</f>
        <v>0</v>
      </c>
      <c r="D472" s="21">
        <f t="shared" si="202"/>
        <v>0</v>
      </c>
      <c r="E472" s="21">
        <f t="shared" si="202"/>
        <v>0</v>
      </c>
      <c r="F472" s="21">
        <f t="shared" si="202"/>
        <v>0</v>
      </c>
      <c r="G472" s="21">
        <f t="shared" si="202"/>
        <v>0</v>
      </c>
      <c r="H472" s="21">
        <f t="shared" si="202"/>
        <v>0</v>
      </c>
      <c r="I472" s="21">
        <f t="shared" si="202"/>
        <v>0</v>
      </c>
      <c r="J472" s="21">
        <f t="shared" si="202"/>
        <v>0</v>
      </c>
      <c r="K472" s="21">
        <f t="shared" si="202"/>
        <v>0</v>
      </c>
      <c r="L472" s="21">
        <f t="shared" si="202"/>
        <v>0</v>
      </c>
      <c r="M472" s="21">
        <f t="shared" si="202"/>
        <v>0</v>
      </c>
      <c r="N472" s="21">
        <f t="shared" si="202"/>
        <v>0</v>
      </c>
      <c r="O472" s="21">
        <f t="shared" si="202"/>
        <v>0</v>
      </c>
      <c r="P472" s="21">
        <f t="shared" si="202"/>
        <v>0</v>
      </c>
      <c r="Q472" s="21">
        <f t="shared" si="202"/>
        <v>0</v>
      </c>
      <c r="R472" s="21">
        <f t="shared" si="202"/>
        <v>0</v>
      </c>
      <c r="S472" s="21">
        <f t="shared" si="202"/>
        <v>0</v>
      </c>
      <c r="T472" s="21">
        <f t="shared" si="202"/>
        <v>0</v>
      </c>
      <c r="U472" s="21">
        <f t="shared" si="202"/>
        <v>0</v>
      </c>
      <c r="V472" s="21">
        <f t="shared" si="202"/>
        <v>0</v>
      </c>
      <c r="W472" s="21">
        <f t="shared" si="202"/>
        <v>0</v>
      </c>
      <c r="X472" s="21">
        <f t="shared" si="202"/>
        <v>0</v>
      </c>
      <c r="Y472" s="21">
        <f t="shared" si="202"/>
        <v>0</v>
      </c>
      <c r="Z472" s="21">
        <f t="shared" si="202"/>
        <v>0</v>
      </c>
      <c r="AA472" s="21">
        <f t="shared" si="202"/>
        <v>0</v>
      </c>
      <c r="AB472" s="21">
        <f t="shared" si="202"/>
        <v>0</v>
      </c>
      <c r="AC472" s="21">
        <f t="shared" si="202"/>
        <v>0</v>
      </c>
      <c r="AD472" s="21">
        <f t="shared" si="202"/>
        <v>0</v>
      </c>
      <c r="AE472" s="21">
        <f t="shared" si="2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3">+C483+C486+C488</f>
        <v>0</v>
      </c>
      <c r="D478" s="21">
        <f t="shared" si="203"/>
        <v>0</v>
      </c>
      <c r="E478" s="21">
        <f t="shared" si="203"/>
        <v>0</v>
      </c>
      <c r="F478" s="21">
        <f t="shared" si="203"/>
        <v>0</v>
      </c>
      <c r="G478" s="21">
        <f t="shared" si="203"/>
        <v>0</v>
      </c>
      <c r="H478" s="21">
        <f t="shared" si="203"/>
        <v>0</v>
      </c>
      <c r="I478" s="21">
        <f t="shared" si="203"/>
        <v>0</v>
      </c>
      <c r="J478" s="21">
        <f t="shared" si="203"/>
        <v>0</v>
      </c>
      <c r="K478" s="21">
        <f t="shared" si="203"/>
        <v>0</v>
      </c>
      <c r="L478" s="21">
        <f t="shared" si="203"/>
        <v>0</v>
      </c>
      <c r="M478" s="21">
        <f t="shared" si="203"/>
        <v>0</v>
      </c>
      <c r="N478" s="21">
        <f t="shared" si="203"/>
        <v>0</v>
      </c>
      <c r="O478" s="21">
        <f t="shared" si="203"/>
        <v>0</v>
      </c>
      <c r="P478" s="21">
        <f t="shared" si="203"/>
        <v>0</v>
      </c>
      <c r="Q478" s="21">
        <f t="shared" si="203"/>
        <v>0</v>
      </c>
      <c r="R478" s="21">
        <f t="shared" si="203"/>
        <v>0</v>
      </c>
      <c r="S478" s="21">
        <f t="shared" si="203"/>
        <v>0</v>
      </c>
      <c r="T478" s="21">
        <f t="shared" si="203"/>
        <v>0</v>
      </c>
      <c r="U478" s="21">
        <f t="shared" si="203"/>
        <v>0</v>
      </c>
      <c r="V478" s="21">
        <f t="shared" si="203"/>
        <v>0</v>
      </c>
      <c r="W478" s="21">
        <f t="shared" si="203"/>
        <v>0</v>
      </c>
      <c r="X478" s="21">
        <f t="shared" si="203"/>
        <v>0</v>
      </c>
      <c r="Y478" s="21">
        <f t="shared" si="203"/>
        <v>0</v>
      </c>
      <c r="Z478" s="21">
        <f t="shared" si="203"/>
        <v>0</v>
      </c>
      <c r="AA478" s="21">
        <f t="shared" si="203"/>
        <v>0</v>
      </c>
      <c r="AB478" s="21">
        <f t="shared" si="203"/>
        <v>0</v>
      </c>
      <c r="AC478" s="21">
        <f t="shared" si="203"/>
        <v>0</v>
      </c>
      <c r="AD478" s="21">
        <f t="shared" si="203"/>
        <v>0</v>
      </c>
      <c r="AE478" s="21">
        <f t="shared" si="203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4">+C127</f>
        <v>0</v>
      </c>
      <c r="D483" s="37">
        <f t="shared" si="204"/>
        <v>0</v>
      </c>
      <c r="E483" s="37">
        <f t="shared" si="204"/>
        <v>0</v>
      </c>
      <c r="F483" s="37">
        <f t="shared" si="204"/>
        <v>0</v>
      </c>
      <c r="G483" s="37">
        <f t="shared" si="204"/>
        <v>0</v>
      </c>
      <c r="H483" s="37">
        <f t="shared" si="204"/>
        <v>0</v>
      </c>
      <c r="I483" s="37">
        <f t="shared" si="204"/>
        <v>0</v>
      </c>
      <c r="J483" s="37">
        <f t="shared" si="204"/>
        <v>0</v>
      </c>
      <c r="K483" s="37">
        <f t="shared" si="204"/>
        <v>0</v>
      </c>
      <c r="L483" s="37">
        <f t="shared" si="204"/>
        <v>0</v>
      </c>
      <c r="M483" s="37">
        <f t="shared" si="204"/>
        <v>0</v>
      </c>
      <c r="N483" s="37">
        <f t="shared" si="204"/>
        <v>0</v>
      </c>
      <c r="O483" s="37">
        <f t="shared" si="204"/>
        <v>0</v>
      </c>
      <c r="P483" s="37">
        <f t="shared" si="204"/>
        <v>0</v>
      </c>
      <c r="Q483" s="37">
        <f t="shared" si="204"/>
        <v>0</v>
      </c>
      <c r="R483" s="37">
        <f t="shared" si="204"/>
        <v>0</v>
      </c>
      <c r="S483" s="37">
        <f t="shared" si="204"/>
        <v>0</v>
      </c>
      <c r="T483" s="37">
        <f t="shared" si="204"/>
        <v>0</v>
      </c>
      <c r="U483" s="37">
        <f t="shared" si="204"/>
        <v>0</v>
      </c>
      <c r="V483" s="37">
        <f t="shared" si="204"/>
        <v>0</v>
      </c>
      <c r="W483" s="37">
        <f t="shared" si="204"/>
        <v>0</v>
      </c>
      <c r="X483" s="37">
        <f t="shared" si="204"/>
        <v>0</v>
      </c>
      <c r="Y483" s="37">
        <f t="shared" si="204"/>
        <v>0</v>
      </c>
      <c r="Z483" s="37">
        <f t="shared" si="204"/>
        <v>0</v>
      </c>
      <c r="AA483" s="37">
        <f t="shared" si="204"/>
        <v>0</v>
      </c>
      <c r="AB483" s="37">
        <f t="shared" si="204"/>
        <v>0</v>
      </c>
      <c r="AC483" s="37">
        <f t="shared" si="204"/>
        <v>0</v>
      </c>
      <c r="AD483" s="37">
        <f t="shared" si="204"/>
        <v>0</v>
      </c>
      <c r="AE483" s="37">
        <f t="shared" si="204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5">+C130</f>
        <v>0</v>
      </c>
      <c r="D486" s="37">
        <f t="shared" si="205"/>
        <v>0</v>
      </c>
      <c r="E486" s="37">
        <f t="shared" si="205"/>
        <v>0</v>
      </c>
      <c r="F486" s="37">
        <f t="shared" si="205"/>
        <v>0</v>
      </c>
      <c r="G486" s="37">
        <f t="shared" si="205"/>
        <v>0</v>
      </c>
      <c r="H486" s="37">
        <f t="shared" si="205"/>
        <v>0</v>
      </c>
      <c r="I486" s="37">
        <f t="shared" si="205"/>
        <v>0</v>
      </c>
      <c r="J486" s="37">
        <f t="shared" si="205"/>
        <v>0</v>
      </c>
      <c r="K486" s="37">
        <f t="shared" si="205"/>
        <v>0</v>
      </c>
      <c r="L486" s="37">
        <f t="shared" si="205"/>
        <v>0</v>
      </c>
      <c r="M486" s="37">
        <f t="shared" si="205"/>
        <v>0</v>
      </c>
      <c r="N486" s="37">
        <f t="shared" si="205"/>
        <v>0</v>
      </c>
      <c r="O486" s="37">
        <f t="shared" si="205"/>
        <v>0</v>
      </c>
      <c r="P486" s="37">
        <f t="shared" si="205"/>
        <v>0</v>
      </c>
      <c r="Q486" s="37">
        <f t="shared" si="205"/>
        <v>0</v>
      </c>
      <c r="R486" s="37">
        <f t="shared" si="205"/>
        <v>0</v>
      </c>
      <c r="S486" s="37">
        <f t="shared" si="205"/>
        <v>0</v>
      </c>
      <c r="T486" s="37">
        <f t="shared" si="205"/>
        <v>0</v>
      </c>
      <c r="U486" s="37">
        <f t="shared" si="205"/>
        <v>0</v>
      </c>
      <c r="V486" s="37">
        <f t="shared" si="205"/>
        <v>0</v>
      </c>
      <c r="W486" s="37">
        <f t="shared" si="205"/>
        <v>0</v>
      </c>
      <c r="X486" s="37">
        <f t="shared" si="205"/>
        <v>0</v>
      </c>
      <c r="Y486" s="37">
        <f t="shared" si="205"/>
        <v>0</v>
      </c>
      <c r="Z486" s="37">
        <f t="shared" si="205"/>
        <v>0</v>
      </c>
      <c r="AA486" s="37">
        <f t="shared" si="205"/>
        <v>0</v>
      </c>
      <c r="AB486" s="37">
        <f t="shared" si="205"/>
        <v>0</v>
      </c>
      <c r="AC486" s="37">
        <f t="shared" si="205"/>
        <v>0</v>
      </c>
      <c r="AD486" s="37">
        <f t="shared" si="205"/>
        <v>0</v>
      </c>
      <c r="AE486" s="37">
        <f t="shared" si="205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6">+C140</f>
        <v>0</v>
      </c>
      <c r="D488" s="37">
        <f t="shared" si="206"/>
        <v>0</v>
      </c>
      <c r="E488" s="37">
        <f t="shared" si="206"/>
        <v>0</v>
      </c>
      <c r="F488" s="37">
        <f t="shared" si="206"/>
        <v>0</v>
      </c>
      <c r="G488" s="37">
        <f t="shared" si="206"/>
        <v>0</v>
      </c>
      <c r="H488" s="37">
        <f t="shared" si="206"/>
        <v>0</v>
      </c>
      <c r="I488" s="37">
        <f t="shared" si="206"/>
        <v>0</v>
      </c>
      <c r="J488" s="37">
        <f t="shared" si="206"/>
        <v>0</v>
      </c>
      <c r="K488" s="37">
        <f t="shared" si="206"/>
        <v>0</v>
      </c>
      <c r="L488" s="37">
        <f t="shared" si="206"/>
        <v>0</v>
      </c>
      <c r="M488" s="37">
        <f t="shared" si="206"/>
        <v>0</v>
      </c>
      <c r="N488" s="37">
        <f t="shared" si="206"/>
        <v>0</v>
      </c>
      <c r="O488" s="37">
        <f t="shared" si="206"/>
        <v>0</v>
      </c>
      <c r="P488" s="37">
        <f t="shared" si="206"/>
        <v>0</v>
      </c>
      <c r="Q488" s="37">
        <f t="shared" si="206"/>
        <v>0</v>
      </c>
      <c r="R488" s="37">
        <f t="shared" si="206"/>
        <v>0</v>
      </c>
      <c r="S488" s="37">
        <f t="shared" si="206"/>
        <v>0</v>
      </c>
      <c r="T488" s="37">
        <f t="shared" si="206"/>
        <v>0</v>
      </c>
      <c r="U488" s="37">
        <f t="shared" si="206"/>
        <v>0</v>
      </c>
      <c r="V488" s="37">
        <f t="shared" si="206"/>
        <v>0</v>
      </c>
      <c r="W488" s="37">
        <f t="shared" si="206"/>
        <v>0</v>
      </c>
      <c r="X488" s="37">
        <f t="shared" si="206"/>
        <v>0</v>
      </c>
      <c r="Y488" s="37">
        <f t="shared" si="206"/>
        <v>0</v>
      </c>
      <c r="Z488" s="37">
        <f t="shared" si="206"/>
        <v>0</v>
      </c>
      <c r="AA488" s="37">
        <f t="shared" si="206"/>
        <v>0</v>
      </c>
      <c r="AB488" s="37">
        <f t="shared" si="206"/>
        <v>0</v>
      </c>
      <c r="AC488" s="37">
        <f t="shared" si="206"/>
        <v>0</v>
      </c>
      <c r="AD488" s="37">
        <f t="shared" si="206"/>
        <v>0</v>
      </c>
      <c r="AE488" s="37">
        <f t="shared" si="206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7">+C490+C491+C496</f>
        <v>0</v>
      </c>
      <c r="D489" s="21">
        <f t="shared" si="207"/>
        <v>0</v>
      </c>
      <c r="E489" s="21">
        <f t="shared" si="207"/>
        <v>0</v>
      </c>
      <c r="F489" s="21">
        <f t="shared" si="207"/>
        <v>0</v>
      </c>
      <c r="G489" s="21">
        <f t="shared" si="207"/>
        <v>0</v>
      </c>
      <c r="H489" s="21">
        <f t="shared" si="207"/>
        <v>0</v>
      </c>
      <c r="I489" s="21">
        <f t="shared" si="207"/>
        <v>0</v>
      </c>
      <c r="J489" s="21">
        <f t="shared" si="207"/>
        <v>0</v>
      </c>
      <c r="K489" s="21">
        <f t="shared" si="207"/>
        <v>0</v>
      </c>
      <c r="L489" s="21">
        <f t="shared" si="207"/>
        <v>0</v>
      </c>
      <c r="M489" s="21">
        <f t="shared" si="207"/>
        <v>0</v>
      </c>
      <c r="N489" s="21">
        <f t="shared" si="207"/>
        <v>0</v>
      </c>
      <c r="O489" s="21">
        <f t="shared" si="207"/>
        <v>0</v>
      </c>
      <c r="P489" s="21">
        <f t="shared" si="207"/>
        <v>0</v>
      </c>
      <c r="Q489" s="21">
        <f t="shared" si="207"/>
        <v>0</v>
      </c>
      <c r="R489" s="21">
        <f t="shared" si="207"/>
        <v>0</v>
      </c>
      <c r="S489" s="21">
        <f t="shared" si="207"/>
        <v>0</v>
      </c>
      <c r="T489" s="21">
        <f t="shared" si="207"/>
        <v>0</v>
      </c>
      <c r="U489" s="21">
        <f t="shared" si="207"/>
        <v>0</v>
      </c>
      <c r="V489" s="21">
        <f t="shared" si="207"/>
        <v>0</v>
      </c>
      <c r="W489" s="21">
        <f t="shared" si="207"/>
        <v>0</v>
      </c>
      <c r="X489" s="21">
        <f t="shared" si="207"/>
        <v>0</v>
      </c>
      <c r="Y489" s="21">
        <f t="shared" si="207"/>
        <v>0</v>
      </c>
      <c r="Z489" s="21">
        <f t="shared" si="207"/>
        <v>0</v>
      </c>
      <c r="AA489" s="21">
        <f t="shared" si="207"/>
        <v>0</v>
      </c>
      <c r="AB489" s="21">
        <f t="shared" si="207"/>
        <v>0</v>
      </c>
      <c r="AC489" s="21">
        <f t="shared" si="207"/>
        <v>0</v>
      </c>
      <c r="AD489" s="21">
        <f t="shared" si="207"/>
        <v>0</v>
      </c>
      <c r="AE489" s="21">
        <f t="shared" si="207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08">+C142</f>
        <v>0</v>
      </c>
      <c r="D490" s="37">
        <f t="shared" si="208"/>
        <v>0</v>
      </c>
      <c r="E490" s="37">
        <f t="shared" si="208"/>
        <v>0</v>
      </c>
      <c r="F490" s="37">
        <f t="shared" si="208"/>
        <v>0</v>
      </c>
      <c r="G490" s="37">
        <f t="shared" si="208"/>
        <v>0</v>
      </c>
      <c r="H490" s="37">
        <f t="shared" si="208"/>
        <v>0</v>
      </c>
      <c r="I490" s="37">
        <f t="shared" si="208"/>
        <v>0</v>
      </c>
      <c r="J490" s="37">
        <f t="shared" si="208"/>
        <v>0</v>
      </c>
      <c r="K490" s="37">
        <f t="shared" si="208"/>
        <v>0</v>
      </c>
      <c r="L490" s="37">
        <f t="shared" si="208"/>
        <v>0</v>
      </c>
      <c r="M490" s="37">
        <f t="shared" si="208"/>
        <v>0</v>
      </c>
      <c r="N490" s="37">
        <f t="shared" si="208"/>
        <v>0</v>
      </c>
      <c r="O490" s="37">
        <f t="shared" si="208"/>
        <v>0</v>
      </c>
      <c r="P490" s="37">
        <f t="shared" si="208"/>
        <v>0</v>
      </c>
      <c r="Q490" s="37">
        <f t="shared" si="208"/>
        <v>0</v>
      </c>
      <c r="R490" s="37">
        <f t="shared" si="208"/>
        <v>0</v>
      </c>
      <c r="S490" s="37">
        <f t="shared" si="208"/>
        <v>0</v>
      </c>
      <c r="T490" s="37">
        <f t="shared" si="208"/>
        <v>0</v>
      </c>
      <c r="U490" s="37">
        <f t="shared" si="208"/>
        <v>0</v>
      </c>
      <c r="V490" s="37">
        <f t="shared" si="208"/>
        <v>0</v>
      </c>
      <c r="W490" s="37">
        <f t="shared" si="208"/>
        <v>0</v>
      </c>
      <c r="X490" s="37">
        <f t="shared" si="208"/>
        <v>0</v>
      </c>
      <c r="Y490" s="37">
        <f t="shared" si="208"/>
        <v>0</v>
      </c>
      <c r="Z490" s="37">
        <f t="shared" si="208"/>
        <v>0</v>
      </c>
      <c r="AA490" s="37">
        <f t="shared" si="208"/>
        <v>0</v>
      </c>
      <c r="AB490" s="37">
        <f t="shared" si="208"/>
        <v>0</v>
      </c>
      <c r="AC490" s="37">
        <f t="shared" si="208"/>
        <v>0</v>
      </c>
      <c r="AD490" s="37">
        <f t="shared" si="208"/>
        <v>0</v>
      </c>
      <c r="AE490" s="37">
        <f t="shared" si="208"/>
        <v>0</v>
      </c>
    </row>
    <row r="491" spans="1:31" x14ac:dyDescent="0.2">
      <c r="A491" s="9" t="s">
        <v>310</v>
      </c>
      <c r="B491" s="4" t="s">
        <v>311</v>
      </c>
      <c r="C491" s="37">
        <f t="shared" si="208"/>
        <v>0</v>
      </c>
      <c r="D491" s="37">
        <f t="shared" si="208"/>
        <v>0</v>
      </c>
      <c r="E491" s="37">
        <f t="shared" si="208"/>
        <v>0</v>
      </c>
      <c r="F491" s="37">
        <f t="shared" si="208"/>
        <v>0</v>
      </c>
      <c r="G491" s="37">
        <f t="shared" si="208"/>
        <v>0</v>
      </c>
      <c r="H491" s="37">
        <f t="shared" si="208"/>
        <v>0</v>
      </c>
      <c r="I491" s="37">
        <f t="shared" si="208"/>
        <v>0</v>
      </c>
      <c r="J491" s="37">
        <f t="shared" si="208"/>
        <v>0</v>
      </c>
      <c r="K491" s="37">
        <f t="shared" si="208"/>
        <v>0</v>
      </c>
      <c r="L491" s="37">
        <f t="shared" si="208"/>
        <v>0</v>
      </c>
      <c r="M491" s="37">
        <f t="shared" si="208"/>
        <v>0</v>
      </c>
      <c r="N491" s="37">
        <f t="shared" si="208"/>
        <v>0</v>
      </c>
      <c r="O491" s="37">
        <f t="shared" si="208"/>
        <v>0</v>
      </c>
      <c r="P491" s="37">
        <f t="shared" si="208"/>
        <v>0</v>
      </c>
      <c r="Q491" s="37">
        <f t="shared" si="208"/>
        <v>0</v>
      </c>
      <c r="R491" s="37">
        <f t="shared" si="208"/>
        <v>0</v>
      </c>
      <c r="S491" s="37">
        <f t="shared" si="208"/>
        <v>0</v>
      </c>
      <c r="T491" s="37">
        <f t="shared" si="208"/>
        <v>0</v>
      </c>
      <c r="U491" s="37">
        <f t="shared" si="208"/>
        <v>0</v>
      </c>
      <c r="V491" s="37">
        <f t="shared" si="208"/>
        <v>0</v>
      </c>
      <c r="W491" s="37">
        <f t="shared" si="208"/>
        <v>0</v>
      </c>
      <c r="X491" s="37">
        <f t="shared" si="208"/>
        <v>0</v>
      </c>
      <c r="Y491" s="37">
        <f t="shared" si="208"/>
        <v>0</v>
      </c>
      <c r="Z491" s="37">
        <f t="shared" si="208"/>
        <v>0</v>
      </c>
      <c r="AA491" s="37">
        <f t="shared" si="208"/>
        <v>0</v>
      </c>
      <c r="AB491" s="37">
        <f t="shared" si="208"/>
        <v>0</v>
      </c>
      <c r="AC491" s="37">
        <f t="shared" si="208"/>
        <v>0</v>
      </c>
      <c r="AD491" s="37">
        <f t="shared" si="208"/>
        <v>0</v>
      </c>
      <c r="AE491" s="37">
        <f t="shared" si="208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09">+C521+C522+C523</f>
        <v>0</v>
      </c>
      <c r="D520" s="21">
        <f t="shared" si="209"/>
        <v>0</v>
      </c>
      <c r="E520" s="21">
        <f t="shared" si="209"/>
        <v>0</v>
      </c>
      <c r="F520" s="21">
        <f t="shared" si="209"/>
        <v>0</v>
      </c>
      <c r="G520" s="21">
        <f t="shared" si="209"/>
        <v>0</v>
      </c>
      <c r="H520" s="21">
        <f t="shared" si="209"/>
        <v>0</v>
      </c>
      <c r="I520" s="21">
        <f t="shared" si="209"/>
        <v>0</v>
      </c>
      <c r="J520" s="21">
        <f t="shared" si="209"/>
        <v>0</v>
      </c>
      <c r="K520" s="21">
        <f t="shared" si="209"/>
        <v>0</v>
      </c>
      <c r="L520" s="21">
        <f t="shared" si="209"/>
        <v>0</v>
      </c>
      <c r="M520" s="21">
        <f t="shared" si="209"/>
        <v>0</v>
      </c>
      <c r="N520" s="21">
        <f t="shared" si="209"/>
        <v>0</v>
      </c>
      <c r="O520" s="21">
        <f t="shared" si="209"/>
        <v>0</v>
      </c>
      <c r="P520" s="21">
        <f t="shared" si="209"/>
        <v>0</v>
      </c>
      <c r="Q520" s="21">
        <f t="shared" si="209"/>
        <v>0</v>
      </c>
      <c r="R520" s="21">
        <f t="shared" si="209"/>
        <v>0</v>
      </c>
      <c r="S520" s="21">
        <f t="shared" si="209"/>
        <v>0</v>
      </c>
      <c r="T520" s="21">
        <f t="shared" si="209"/>
        <v>0</v>
      </c>
      <c r="U520" s="21">
        <f t="shared" si="209"/>
        <v>0</v>
      </c>
      <c r="V520" s="21">
        <f t="shared" si="209"/>
        <v>0</v>
      </c>
      <c r="W520" s="21">
        <f t="shared" si="209"/>
        <v>0</v>
      </c>
      <c r="X520" s="21">
        <f t="shared" si="209"/>
        <v>0</v>
      </c>
      <c r="Y520" s="21">
        <f t="shared" si="209"/>
        <v>0</v>
      </c>
      <c r="Z520" s="21">
        <f t="shared" si="209"/>
        <v>0</v>
      </c>
      <c r="AA520" s="21">
        <f t="shared" si="209"/>
        <v>0</v>
      </c>
      <c r="AB520" s="21">
        <f t="shared" si="209"/>
        <v>0</v>
      </c>
      <c r="AC520" s="21">
        <f t="shared" si="209"/>
        <v>0</v>
      </c>
      <c r="AD520" s="21">
        <f t="shared" si="209"/>
        <v>0</v>
      </c>
      <c r="AE520" s="21">
        <f t="shared" si="209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0">+C525+C530+C536+C541+C544+C545+C549+C552++C553+C554</f>
        <v>0.79751898533139831</v>
      </c>
      <c r="D524" s="28">
        <f t="shared" si="210"/>
        <v>0.80631093407109555</v>
      </c>
      <c r="E524" s="28">
        <f t="shared" si="210"/>
        <v>0.82068277362347042</v>
      </c>
      <c r="F524" s="28">
        <f t="shared" si="210"/>
        <v>0.83585731835223798</v>
      </c>
      <c r="G524" s="28">
        <f t="shared" si="210"/>
        <v>0.85243026674224387</v>
      </c>
      <c r="H524" s="28">
        <f t="shared" si="210"/>
        <v>0.85533798150098306</v>
      </c>
      <c r="I524" s="28">
        <f t="shared" si="210"/>
        <v>0.85650777733323424</v>
      </c>
      <c r="J524" s="28">
        <f t="shared" si="210"/>
        <v>0.89369090017026764</v>
      </c>
      <c r="K524" s="28">
        <f t="shared" si="210"/>
        <v>0.89374410466868603</v>
      </c>
      <c r="L524" s="28">
        <f t="shared" si="210"/>
        <v>0.8930484701418463</v>
      </c>
      <c r="M524" s="28">
        <f t="shared" si="210"/>
        <v>0.8888740469461679</v>
      </c>
      <c r="N524" s="28">
        <f t="shared" si="210"/>
        <v>0.88315024459882419</v>
      </c>
      <c r="O524" s="28">
        <f t="shared" si="210"/>
        <v>0.88468617474462408</v>
      </c>
      <c r="P524" s="28">
        <f t="shared" si="210"/>
        <v>0.88333560757357588</v>
      </c>
      <c r="Q524" s="28">
        <f t="shared" si="210"/>
        <v>0.8888903595147537</v>
      </c>
      <c r="R524" s="28">
        <f t="shared" si="210"/>
        <v>0.8914737978232512</v>
      </c>
      <c r="S524" s="28">
        <f t="shared" si="210"/>
        <v>0.89331803327571591</v>
      </c>
      <c r="T524" s="28">
        <f t="shared" si="210"/>
        <v>0.89388799092643334</v>
      </c>
      <c r="U524" s="28">
        <f t="shared" si="210"/>
        <v>0.86932672258089005</v>
      </c>
      <c r="V524" s="28">
        <f t="shared" si="210"/>
        <v>0.8395802722941883</v>
      </c>
      <c r="W524" s="28">
        <f t="shared" si="210"/>
        <v>0.81695640930289626</v>
      </c>
      <c r="X524" s="28">
        <f t="shared" si="210"/>
        <v>0.76691468190861933</v>
      </c>
      <c r="Y524" s="28">
        <f t="shared" si="210"/>
        <v>0.75470211650448338</v>
      </c>
      <c r="Z524" s="28">
        <f t="shared" si="210"/>
        <v>0.73846228674996528</v>
      </c>
      <c r="AA524" s="28">
        <f t="shared" si="210"/>
        <v>0.73874613439395809</v>
      </c>
      <c r="AB524" s="28">
        <f t="shared" si="210"/>
        <v>0.73933793416786697</v>
      </c>
      <c r="AC524" s="28">
        <f t="shared" si="210"/>
        <v>0.71919966771926946</v>
      </c>
      <c r="AD524" s="28">
        <f t="shared" si="210"/>
        <v>0.69794846527284482</v>
      </c>
      <c r="AE524" s="28">
        <f t="shared" si="210"/>
        <v>0.67766539441639062</v>
      </c>
    </row>
    <row r="525" spans="1:31" x14ac:dyDescent="0.2">
      <c r="A525" s="9" t="s">
        <v>392</v>
      </c>
      <c r="B525" s="4" t="s">
        <v>393</v>
      </c>
      <c r="C525" s="21">
        <f t="shared" ref="C525:AE525" si="211">+C526+C527+C528+C529</f>
        <v>0.6659599476184983</v>
      </c>
      <c r="D525" s="21">
        <f t="shared" si="211"/>
        <v>0.67320752670911177</v>
      </c>
      <c r="E525" s="21">
        <f t="shared" si="211"/>
        <v>0.68590881644856272</v>
      </c>
      <c r="F525" s="21">
        <f t="shared" si="211"/>
        <v>0.7023145531107301</v>
      </c>
      <c r="G525" s="21">
        <f t="shared" si="211"/>
        <v>0.71879446917228784</v>
      </c>
      <c r="H525" s="21">
        <f t="shared" si="211"/>
        <v>0.72436544246721946</v>
      </c>
      <c r="I525" s="21">
        <f t="shared" si="211"/>
        <v>0.72588907285275306</v>
      </c>
      <c r="J525" s="21">
        <f t="shared" si="211"/>
        <v>0.76111131877023341</v>
      </c>
      <c r="K525" s="21">
        <f t="shared" si="211"/>
        <v>0.76439285098907872</v>
      </c>
      <c r="L525" s="21">
        <f t="shared" si="211"/>
        <v>0.76689304095793986</v>
      </c>
      <c r="M525" s="21">
        <f t="shared" si="211"/>
        <v>0.76941805460533941</v>
      </c>
      <c r="N525" s="21">
        <f t="shared" si="211"/>
        <v>0.77498229400109042</v>
      </c>
      <c r="O525" s="21">
        <f t="shared" si="211"/>
        <v>0.77778826061999173</v>
      </c>
      <c r="P525" s="21">
        <f t="shared" si="211"/>
        <v>0.78013749549289668</v>
      </c>
      <c r="Q525" s="21">
        <f t="shared" si="211"/>
        <v>0.78460431983797285</v>
      </c>
      <c r="R525" s="21">
        <f t="shared" si="211"/>
        <v>0.78868807481957171</v>
      </c>
      <c r="S525" s="21">
        <f t="shared" si="211"/>
        <v>0.79355740666080288</v>
      </c>
      <c r="T525" s="21">
        <f t="shared" si="211"/>
        <v>0.79768354496129801</v>
      </c>
      <c r="U525" s="21">
        <f t="shared" si="211"/>
        <v>0.77809610139028607</v>
      </c>
      <c r="V525" s="21">
        <f t="shared" si="211"/>
        <v>0.75417221343948049</v>
      </c>
      <c r="W525" s="21">
        <f t="shared" si="211"/>
        <v>0.7356126350412765</v>
      </c>
      <c r="X525" s="21">
        <f t="shared" si="211"/>
        <v>0.68710322014863878</v>
      </c>
      <c r="Y525" s="21">
        <f t="shared" si="211"/>
        <v>0.67307244562438928</v>
      </c>
      <c r="Z525" s="21">
        <f t="shared" si="211"/>
        <v>0.6587743042867501</v>
      </c>
      <c r="AA525" s="21">
        <f t="shared" si="211"/>
        <v>0.66114525420223358</v>
      </c>
      <c r="AB525" s="21">
        <f t="shared" si="211"/>
        <v>0.66222034745630909</v>
      </c>
      <c r="AC525" s="21">
        <f t="shared" si="211"/>
        <v>0.64338378331542845</v>
      </c>
      <c r="AD525" s="21">
        <f t="shared" si="211"/>
        <v>0.6240834653350319</v>
      </c>
      <c r="AE525" s="21">
        <f t="shared" si="211"/>
        <v>0.60488368904404055</v>
      </c>
    </row>
    <row r="526" spans="1:31" x14ac:dyDescent="0.2">
      <c r="A526" s="9" t="s">
        <v>394</v>
      </c>
      <c r="B526" s="4" t="s">
        <v>395</v>
      </c>
      <c r="C526" s="35">
        <f t="shared" ref="C526:AE526" si="212">+C193</f>
        <v>0.31720297677322784</v>
      </c>
      <c r="D526" s="35">
        <f t="shared" si="212"/>
        <v>0.32373479702729946</v>
      </c>
      <c r="E526" s="35">
        <f t="shared" si="212"/>
        <v>0.33534925779002567</v>
      </c>
      <c r="F526" s="35">
        <f t="shared" si="212"/>
        <v>0.34774747692387042</v>
      </c>
      <c r="G526" s="35">
        <f t="shared" si="212"/>
        <v>0.35893257737421008</v>
      </c>
      <c r="H526" s="35">
        <f t="shared" si="212"/>
        <v>0.36574864842692462</v>
      </c>
      <c r="I526" s="35">
        <f t="shared" si="212"/>
        <v>0.36950379575491893</v>
      </c>
      <c r="J526" s="35">
        <f t="shared" si="212"/>
        <v>0.38922081877023346</v>
      </c>
      <c r="K526" s="35">
        <f t="shared" si="212"/>
        <v>0.3951821581095043</v>
      </c>
      <c r="L526" s="35">
        <f t="shared" si="212"/>
        <v>0.40029633825216376</v>
      </c>
      <c r="M526" s="35">
        <f t="shared" si="212"/>
        <v>0.40568905666752136</v>
      </c>
      <c r="N526" s="35">
        <f t="shared" si="212"/>
        <v>0.41349451697035322</v>
      </c>
      <c r="O526" s="35">
        <f t="shared" si="212"/>
        <v>0.41897341081322592</v>
      </c>
      <c r="P526" s="35">
        <f t="shared" si="212"/>
        <v>0.42430828917604962</v>
      </c>
      <c r="Q526" s="35">
        <f t="shared" si="212"/>
        <v>0.43154964762239717</v>
      </c>
      <c r="R526" s="35">
        <f t="shared" si="212"/>
        <v>0.43833763111713836</v>
      </c>
      <c r="S526" s="35">
        <f t="shared" si="212"/>
        <v>0.44589769327113865</v>
      </c>
      <c r="T526" s="35">
        <f t="shared" si="212"/>
        <v>0.45292054496129813</v>
      </c>
      <c r="U526" s="35">
        <f t="shared" si="212"/>
        <v>0.4339938542016476</v>
      </c>
      <c r="V526" s="35">
        <f t="shared" si="212"/>
        <v>0.41073281006878248</v>
      </c>
      <c r="W526" s="35">
        <f t="shared" si="212"/>
        <v>0.39277360921077209</v>
      </c>
      <c r="X526" s="35">
        <f t="shared" si="212"/>
        <v>0.37331810669354404</v>
      </c>
      <c r="Y526" s="35">
        <f t="shared" si="212"/>
        <v>0.38820020430668789</v>
      </c>
      <c r="Z526" s="35">
        <f t="shared" si="212"/>
        <v>0.40324998307973453</v>
      </c>
      <c r="AA526" s="35">
        <f t="shared" si="212"/>
        <v>0.39039348580770339</v>
      </c>
      <c r="AB526" s="35">
        <f t="shared" si="212"/>
        <v>0.37602214408761903</v>
      </c>
      <c r="AC526" s="35">
        <f t="shared" si="212"/>
        <v>0.37486369008919096</v>
      </c>
      <c r="AD526" s="35">
        <f t="shared" si="212"/>
        <v>0.37329281302862738</v>
      </c>
      <c r="AE526" s="35">
        <f t="shared" si="212"/>
        <v>0.3717219359680638</v>
      </c>
    </row>
    <row r="527" spans="1:31" x14ac:dyDescent="0.2">
      <c r="A527" s="9" t="s">
        <v>410</v>
      </c>
      <c r="B527" s="4" t="s">
        <v>411</v>
      </c>
      <c r="C527" s="35">
        <f t="shared" ref="C527:AE527" si="213">+C201</f>
        <v>5.5896096951886541E-2</v>
      </c>
      <c r="D527" s="35">
        <f t="shared" si="213"/>
        <v>5.4588381653051549E-2</v>
      </c>
      <c r="E527" s="35">
        <f t="shared" si="213"/>
        <v>5.3892144341171802E-2</v>
      </c>
      <c r="F527" s="35">
        <f t="shared" si="213"/>
        <v>5.4128841741682102E-2</v>
      </c>
      <c r="G527" s="35">
        <f t="shared" si="213"/>
        <v>5.3851546021664705E-2</v>
      </c>
      <c r="H527" s="35">
        <f t="shared" si="213"/>
        <v>5.258272919873256E-2</v>
      </c>
      <c r="I527" s="35">
        <f t="shared" si="213"/>
        <v>4.4646124482173241E-2</v>
      </c>
      <c r="J527" s="35">
        <f t="shared" si="213"/>
        <v>4.3199999999999995E-2</v>
      </c>
      <c r="K527" s="35">
        <f t="shared" si="213"/>
        <v>4.1498500000000001E-2</v>
      </c>
      <c r="L527" s="35">
        <f t="shared" si="213"/>
        <v>3.9796999999999999E-2</v>
      </c>
      <c r="M527" s="35">
        <f t="shared" si="213"/>
        <v>3.8095499999999997E-2</v>
      </c>
      <c r="N527" s="35">
        <f t="shared" si="213"/>
        <v>3.6393999999999996E-2</v>
      </c>
      <c r="O527" s="35">
        <f t="shared" si="213"/>
        <v>3.4692500000000001E-2</v>
      </c>
      <c r="P527" s="35">
        <f t="shared" si="213"/>
        <v>3.2990999999999999E-2</v>
      </c>
      <c r="Q527" s="35">
        <f t="shared" si="213"/>
        <v>3.1289499999999998E-2</v>
      </c>
      <c r="R527" s="35">
        <f t="shared" si="213"/>
        <v>2.9587999999999996E-2</v>
      </c>
      <c r="S527" s="35">
        <f t="shared" si="213"/>
        <v>2.7886499999999995E-2</v>
      </c>
      <c r="T527" s="35">
        <f t="shared" si="213"/>
        <v>2.6185E-2</v>
      </c>
      <c r="U527" s="35">
        <f t="shared" si="213"/>
        <v>2.5126999330687488E-2</v>
      </c>
      <c r="V527" s="35">
        <f t="shared" si="213"/>
        <v>2.4068998661374977E-2</v>
      </c>
      <c r="W527" s="35">
        <f t="shared" si="213"/>
        <v>2.3010997992062476E-2</v>
      </c>
      <c r="X527" s="35">
        <f t="shared" si="213"/>
        <v>2.2531737706108636E-2</v>
      </c>
      <c r="Y527" s="35">
        <f t="shared" si="213"/>
        <v>2.2052477420154797E-2</v>
      </c>
      <c r="Z527" s="35">
        <f t="shared" si="213"/>
        <v>2.1573217134200968E-2</v>
      </c>
      <c r="AA527" s="35">
        <f t="shared" si="213"/>
        <v>2.0208495647236705E-2</v>
      </c>
      <c r="AB527" s="35">
        <f t="shared" si="213"/>
        <v>1.8843774160272442E-2</v>
      </c>
      <c r="AC527" s="35">
        <f t="shared" si="213"/>
        <v>1.8062777224385644E-2</v>
      </c>
      <c r="AD527" s="35">
        <f t="shared" si="213"/>
        <v>1.7281780288498846E-2</v>
      </c>
      <c r="AE527" s="35">
        <f t="shared" si="213"/>
        <v>1.6500783352612052E-2</v>
      </c>
    </row>
    <row r="528" spans="1:31" x14ac:dyDescent="0.2">
      <c r="A528" s="9" t="s">
        <v>412</v>
      </c>
      <c r="B528" s="4" t="s">
        <v>413</v>
      </c>
      <c r="C528" s="35">
        <f t="shared" ref="C528:AE528" si="214">+C202</f>
        <v>2.5101634939276927E-3</v>
      </c>
      <c r="D528" s="35">
        <f t="shared" si="214"/>
        <v>2.5864112707068864E-3</v>
      </c>
      <c r="E528" s="35">
        <f t="shared" si="214"/>
        <v>2.6259433581179671E-3</v>
      </c>
      <c r="F528" s="35">
        <f t="shared" si="214"/>
        <v>2.6546088001225469E-3</v>
      </c>
      <c r="G528" s="35">
        <f t="shared" si="214"/>
        <v>2.756141737253269E-3</v>
      </c>
      <c r="H528" s="35">
        <f t="shared" si="214"/>
        <v>2.7393323137957369E-3</v>
      </c>
      <c r="I528" s="35">
        <f t="shared" si="214"/>
        <v>2.8455330442111126E-3</v>
      </c>
      <c r="J528" s="35">
        <f t="shared" si="214"/>
        <v>3.0045000000000002E-3</v>
      </c>
      <c r="K528" s="35">
        <f t="shared" si="214"/>
        <v>2.9463928795744549E-3</v>
      </c>
      <c r="L528" s="35">
        <f t="shared" si="214"/>
        <v>2.9541027057761325E-3</v>
      </c>
      <c r="M528" s="35">
        <f t="shared" si="214"/>
        <v>2.7080979378180693E-3</v>
      </c>
      <c r="N528" s="35">
        <f t="shared" si="214"/>
        <v>3.0885770307371159E-3</v>
      </c>
      <c r="O528" s="35">
        <f t="shared" si="214"/>
        <v>3.0373498067657349E-3</v>
      </c>
      <c r="P528" s="35">
        <f t="shared" si="214"/>
        <v>2.6734063168470279E-3</v>
      </c>
      <c r="Q528" s="35">
        <f t="shared" si="214"/>
        <v>2.5205722155756897E-3</v>
      </c>
      <c r="R528" s="35">
        <f t="shared" si="214"/>
        <v>2.4380437024333281E-3</v>
      </c>
      <c r="S528" s="35">
        <f t="shared" si="214"/>
        <v>2.3690133896642246E-3</v>
      </c>
      <c r="T528" s="35">
        <f t="shared" si="214"/>
        <v>2.0939999999999999E-3</v>
      </c>
      <c r="U528" s="35">
        <f t="shared" si="214"/>
        <v>2.0365497850247192E-3</v>
      </c>
      <c r="V528" s="35">
        <f t="shared" si="214"/>
        <v>1.9770085634705612E-3</v>
      </c>
      <c r="W528" s="35">
        <f t="shared" si="214"/>
        <v>1.9799336196631196E-3</v>
      </c>
      <c r="X528" s="35">
        <f t="shared" si="214"/>
        <v>2.0468566413593945E-3</v>
      </c>
      <c r="Y528" s="35">
        <f t="shared" si="214"/>
        <v>2.2548199010719544E-3</v>
      </c>
      <c r="Z528" s="35">
        <f t="shared" si="214"/>
        <v>2.0277351874918676E-3</v>
      </c>
      <c r="AA528" s="35">
        <f t="shared" si="214"/>
        <v>1.8866234049978667E-3</v>
      </c>
      <c r="AB528" s="35">
        <f t="shared" si="214"/>
        <v>1.964499409148935E-3</v>
      </c>
      <c r="AC528" s="35">
        <f t="shared" si="214"/>
        <v>1.9509164517216853E-3</v>
      </c>
      <c r="AD528" s="35">
        <f t="shared" si="214"/>
        <v>1.886002716913819E-3</v>
      </c>
      <c r="AE528" s="35">
        <f t="shared" si="214"/>
        <v>1.9191306715111711E-3</v>
      </c>
    </row>
    <row r="529" spans="1:31" x14ac:dyDescent="0.2">
      <c r="A529" s="9" t="s">
        <v>420</v>
      </c>
      <c r="B529" s="4" t="s">
        <v>421</v>
      </c>
      <c r="C529" s="35">
        <f t="shared" ref="C529:AE529" si="215">+C206</f>
        <v>0.29035071039945631</v>
      </c>
      <c r="D529" s="35">
        <f t="shared" si="215"/>
        <v>0.29229793675805382</v>
      </c>
      <c r="E529" s="35">
        <f t="shared" si="215"/>
        <v>0.29404147095924738</v>
      </c>
      <c r="F529" s="35">
        <f t="shared" si="215"/>
        <v>0.29778362564505506</v>
      </c>
      <c r="G529" s="35">
        <f t="shared" si="215"/>
        <v>0.30325420403915987</v>
      </c>
      <c r="H529" s="35">
        <f t="shared" si="215"/>
        <v>0.30329473252776651</v>
      </c>
      <c r="I529" s="35">
        <f t="shared" si="215"/>
        <v>0.30889361957144978</v>
      </c>
      <c r="J529" s="35">
        <f t="shared" si="215"/>
        <v>0.32568599999999998</v>
      </c>
      <c r="K529" s="35">
        <f t="shared" si="215"/>
        <v>0.32476579999999994</v>
      </c>
      <c r="L529" s="35">
        <f t="shared" si="215"/>
        <v>0.32384559999999996</v>
      </c>
      <c r="M529" s="35">
        <f t="shared" si="215"/>
        <v>0.32292539999999997</v>
      </c>
      <c r="N529" s="35">
        <f t="shared" si="215"/>
        <v>0.3220052000000001</v>
      </c>
      <c r="O529" s="35">
        <f t="shared" si="215"/>
        <v>0.32108500000000001</v>
      </c>
      <c r="P529" s="35">
        <f t="shared" si="215"/>
        <v>0.32016480000000003</v>
      </c>
      <c r="Q529" s="35">
        <f t="shared" si="215"/>
        <v>0.31924459999999999</v>
      </c>
      <c r="R529" s="35">
        <f t="shared" si="215"/>
        <v>0.31832440000000006</v>
      </c>
      <c r="S529" s="35">
        <f t="shared" si="215"/>
        <v>0.31740419999999997</v>
      </c>
      <c r="T529" s="35">
        <f t="shared" si="215"/>
        <v>0.31648399999999993</v>
      </c>
      <c r="U529" s="35">
        <f t="shared" si="215"/>
        <v>0.31693869807292624</v>
      </c>
      <c r="V529" s="35">
        <f t="shared" si="215"/>
        <v>0.31739339614585249</v>
      </c>
      <c r="W529" s="35">
        <f t="shared" si="215"/>
        <v>0.3178480942187788</v>
      </c>
      <c r="X529" s="35">
        <f t="shared" si="215"/>
        <v>0.28920651910762674</v>
      </c>
      <c r="Y529" s="35">
        <f t="shared" si="215"/>
        <v>0.26056494399647467</v>
      </c>
      <c r="Z529" s="35">
        <f t="shared" si="215"/>
        <v>0.23192336888532269</v>
      </c>
      <c r="AA529" s="35">
        <f t="shared" si="215"/>
        <v>0.24865664934229564</v>
      </c>
      <c r="AB529" s="35">
        <f t="shared" si="215"/>
        <v>0.26538992979926873</v>
      </c>
      <c r="AC529" s="35">
        <f t="shared" si="215"/>
        <v>0.24850639955013018</v>
      </c>
      <c r="AD529" s="35">
        <f t="shared" si="215"/>
        <v>0.23162286930099185</v>
      </c>
      <c r="AE529" s="35">
        <f t="shared" si="215"/>
        <v>0.21474183905185346</v>
      </c>
    </row>
    <row r="530" spans="1:31" x14ac:dyDescent="0.2">
      <c r="A530" s="9" t="s">
        <v>439</v>
      </c>
      <c r="B530" s="4" t="s">
        <v>440</v>
      </c>
      <c r="C530" s="21">
        <f t="shared" ref="C530:AE530" si="216">+C531+C532+C533+C534+C535</f>
        <v>6.7599267342089139E-2</v>
      </c>
      <c r="D530" s="21">
        <f t="shared" si="216"/>
        <v>6.8821980267650601E-2</v>
      </c>
      <c r="E530" s="21">
        <f t="shared" si="216"/>
        <v>6.9954797028014465E-2</v>
      </c>
      <c r="F530" s="21">
        <f t="shared" si="216"/>
        <v>7.1341440200403464E-2</v>
      </c>
      <c r="G530" s="21">
        <f t="shared" si="216"/>
        <v>7.3690162494826489E-2</v>
      </c>
      <c r="H530" s="21">
        <f t="shared" si="216"/>
        <v>7.3763680575696045E-2</v>
      </c>
      <c r="I530" s="21">
        <f t="shared" si="216"/>
        <v>7.555665371443511E-2</v>
      </c>
      <c r="J530" s="21">
        <f t="shared" si="216"/>
        <v>8.0153349134335958E-2</v>
      </c>
      <c r="K530" s="21">
        <f t="shared" si="216"/>
        <v>8.0147119373983514E-2</v>
      </c>
      <c r="L530" s="21">
        <f t="shared" si="216"/>
        <v>8.0766071697528835E-2</v>
      </c>
      <c r="M530" s="21">
        <f t="shared" si="216"/>
        <v>7.8371056628281088E-2</v>
      </c>
      <c r="N530" s="21">
        <f t="shared" si="216"/>
        <v>6.8425696579419132E-2</v>
      </c>
      <c r="O530" s="21">
        <f t="shared" si="216"/>
        <v>6.8672439218518955E-2</v>
      </c>
      <c r="P530" s="21">
        <f t="shared" si="216"/>
        <v>6.6686640767711705E-2</v>
      </c>
      <c r="Q530" s="21">
        <f t="shared" si="216"/>
        <v>6.9712394345863335E-2</v>
      </c>
      <c r="R530" s="21">
        <f t="shared" si="216"/>
        <v>7.0361355692880781E-2</v>
      </c>
      <c r="S530" s="21">
        <f t="shared" si="216"/>
        <v>7.0519004082246761E-2</v>
      </c>
      <c r="T530" s="21">
        <f t="shared" si="216"/>
        <v>7.0190361988958477E-2</v>
      </c>
      <c r="U530" s="21">
        <f t="shared" si="216"/>
        <v>6.8549715729371408E-2</v>
      </c>
      <c r="V530" s="21">
        <f t="shared" si="216"/>
        <v>6.6017332622633415E-2</v>
      </c>
      <c r="W530" s="21">
        <f t="shared" si="216"/>
        <v>6.5145255630119719E-2</v>
      </c>
      <c r="X530" s="21">
        <f t="shared" si="216"/>
        <v>6.359820019698055E-2</v>
      </c>
      <c r="Y530" s="21">
        <f t="shared" si="216"/>
        <v>6.5514019379594127E-2</v>
      </c>
      <c r="Z530" s="21">
        <f t="shared" si="216"/>
        <v>6.3643611975215203E-2</v>
      </c>
      <c r="AA530" s="21">
        <f t="shared" si="216"/>
        <v>6.1623679642224448E-2</v>
      </c>
      <c r="AB530" s="21">
        <f t="shared" si="216"/>
        <v>6.1262119928057801E-2</v>
      </c>
      <c r="AC530" s="21">
        <f t="shared" si="216"/>
        <v>6.0512881076841024E-2</v>
      </c>
      <c r="AD530" s="21">
        <f t="shared" si="216"/>
        <v>5.9365056247312913E-2</v>
      </c>
      <c r="AE530" s="21">
        <f t="shared" si="216"/>
        <v>5.9084821318349988E-2</v>
      </c>
    </row>
    <row r="531" spans="1:31" x14ac:dyDescent="0.2">
      <c r="A531" s="9" t="s">
        <v>441</v>
      </c>
      <c r="B531" s="4" t="s">
        <v>395</v>
      </c>
      <c r="C531" s="35">
        <f t="shared" ref="C531:AE531" si="217">+C217</f>
        <v>1.8951402088877856E-2</v>
      </c>
      <c r="D531" s="35">
        <f t="shared" si="217"/>
        <v>1.9285034189830817E-2</v>
      </c>
      <c r="E531" s="35">
        <f t="shared" si="217"/>
        <v>1.9973823263234054E-2</v>
      </c>
      <c r="F531" s="35">
        <f t="shared" si="217"/>
        <v>2.0838011953830275E-2</v>
      </c>
      <c r="G531" s="35">
        <f t="shared" si="217"/>
        <v>2.1639375122891769E-2</v>
      </c>
      <c r="H531" s="35">
        <f t="shared" si="217"/>
        <v>2.2123826448383566E-2</v>
      </c>
      <c r="I531" s="35">
        <f t="shared" si="217"/>
        <v>2.2530975476824977E-2</v>
      </c>
      <c r="J531" s="35">
        <f t="shared" si="217"/>
        <v>2.3887977294122002E-2</v>
      </c>
      <c r="K531" s="35">
        <f t="shared" si="217"/>
        <v>2.4712779057134419E-2</v>
      </c>
      <c r="L531" s="35">
        <f t="shared" si="217"/>
        <v>2.5365339897434364E-2</v>
      </c>
      <c r="M531" s="35">
        <f t="shared" si="217"/>
        <v>2.6077881087331327E-2</v>
      </c>
      <c r="N531" s="35">
        <f t="shared" si="217"/>
        <v>2.7290244264811712E-2</v>
      </c>
      <c r="O531" s="35">
        <f t="shared" si="217"/>
        <v>2.8025249391894141E-2</v>
      </c>
      <c r="P531" s="35">
        <f t="shared" si="217"/>
        <v>2.8732922025241369E-2</v>
      </c>
      <c r="Q531" s="35">
        <f t="shared" si="217"/>
        <v>2.9835516468523539E-2</v>
      </c>
      <c r="R531" s="35">
        <f t="shared" si="217"/>
        <v>3.0846756060829341E-2</v>
      </c>
      <c r="S531" s="35">
        <f t="shared" si="217"/>
        <v>3.201886999073314E-2</v>
      </c>
      <c r="T531" s="35">
        <f t="shared" si="217"/>
        <v>3.3082278993401965E-2</v>
      </c>
      <c r="U531" s="35">
        <f t="shared" si="217"/>
        <v>3.2030042725587293E-2</v>
      </c>
      <c r="V531" s="35">
        <f t="shared" si="217"/>
        <v>3.0104557876380937E-2</v>
      </c>
      <c r="W531" s="35">
        <f t="shared" si="217"/>
        <v>2.9287064693592428E-2</v>
      </c>
      <c r="X531" s="35">
        <f t="shared" si="217"/>
        <v>2.8180045809643055E-2</v>
      </c>
      <c r="Y531" s="35">
        <f t="shared" si="217"/>
        <v>2.9290470675715941E-2</v>
      </c>
      <c r="Z531" s="35">
        <f t="shared" si="217"/>
        <v>3.0439524878896191E-2</v>
      </c>
      <c r="AA531" s="35">
        <f t="shared" si="217"/>
        <v>2.9194929618248672E-2</v>
      </c>
      <c r="AB531" s="35">
        <f t="shared" si="217"/>
        <v>2.7624905979682042E-2</v>
      </c>
      <c r="AC531" s="35">
        <f t="shared" si="217"/>
        <v>2.7601131740037199E-2</v>
      </c>
      <c r="AD531" s="35">
        <f t="shared" si="217"/>
        <v>2.7637649895204099E-2</v>
      </c>
      <c r="AE531" s="35">
        <f t="shared" si="217"/>
        <v>2.7674168050370991E-2</v>
      </c>
    </row>
    <row r="532" spans="1:31" x14ac:dyDescent="0.2">
      <c r="A532" s="9" t="s">
        <v>449</v>
      </c>
      <c r="B532" s="4" t="s">
        <v>411</v>
      </c>
      <c r="C532" s="35">
        <f t="shared" ref="C532:AE532" si="218">+C225</f>
        <v>1.6768829085565965E-3</v>
      </c>
      <c r="D532" s="35">
        <f t="shared" si="218"/>
        <v>1.6376514495915467E-3</v>
      </c>
      <c r="E532" s="35">
        <f t="shared" si="218"/>
        <v>1.616764330235154E-3</v>
      </c>
      <c r="F532" s="35">
        <f t="shared" si="218"/>
        <v>1.6238652522504629E-3</v>
      </c>
      <c r="G532" s="35">
        <f t="shared" si="218"/>
        <v>1.6155463806499413E-3</v>
      </c>
      <c r="H532" s="35">
        <f t="shared" si="218"/>
        <v>1.5774818759619767E-3</v>
      </c>
      <c r="I532" s="35">
        <f t="shared" si="218"/>
        <v>1.339383734465197E-3</v>
      </c>
      <c r="J532" s="35">
        <f t="shared" si="218"/>
        <v>1.2959999999999998E-3</v>
      </c>
      <c r="K532" s="35">
        <f t="shared" si="218"/>
        <v>1.2449550000000001E-3</v>
      </c>
      <c r="L532" s="35">
        <f t="shared" si="218"/>
        <v>1.1939100000000001E-3</v>
      </c>
      <c r="M532" s="35">
        <f t="shared" si="218"/>
        <v>1.1428649999999999E-3</v>
      </c>
      <c r="N532" s="35">
        <f t="shared" si="218"/>
        <v>1.0918199999999999E-3</v>
      </c>
      <c r="O532" s="35">
        <f t="shared" si="218"/>
        <v>1.0407749999999999E-3</v>
      </c>
      <c r="P532" s="35">
        <f t="shared" si="218"/>
        <v>9.8972999999999986E-4</v>
      </c>
      <c r="Q532" s="35">
        <f t="shared" si="218"/>
        <v>9.3868499999999987E-4</v>
      </c>
      <c r="R532" s="35">
        <f t="shared" si="218"/>
        <v>8.8763999999999987E-4</v>
      </c>
      <c r="S532" s="35">
        <f t="shared" si="218"/>
        <v>8.3659499999999987E-4</v>
      </c>
      <c r="T532" s="35">
        <f t="shared" si="218"/>
        <v>7.8554999999999988E-4</v>
      </c>
      <c r="U532" s="35">
        <f t="shared" si="218"/>
        <v>7.538099799206246E-4</v>
      </c>
      <c r="V532" s="35">
        <f t="shared" si="218"/>
        <v>7.2206995984124944E-4</v>
      </c>
      <c r="W532" s="35">
        <f t="shared" si="218"/>
        <v>6.9032993976187416E-4</v>
      </c>
      <c r="X532" s="35">
        <f t="shared" si="218"/>
        <v>6.7595213118325909E-4</v>
      </c>
      <c r="Y532" s="35">
        <f t="shared" si="218"/>
        <v>6.615743226046439E-4</v>
      </c>
      <c r="Z532" s="35">
        <f t="shared" si="218"/>
        <v>6.4719651402602905E-4</v>
      </c>
      <c r="AA532" s="35">
        <f t="shared" si="218"/>
        <v>6.06254869417101E-4</v>
      </c>
      <c r="AB532" s="35">
        <f t="shared" si="218"/>
        <v>5.6531322480817318E-4</v>
      </c>
      <c r="AC532" s="35">
        <f t="shared" si="218"/>
        <v>5.4188331673156931E-4</v>
      </c>
      <c r="AD532" s="35">
        <f t="shared" si="218"/>
        <v>5.1845340865496544E-4</v>
      </c>
      <c r="AE532" s="35">
        <f t="shared" si="218"/>
        <v>4.9502350057836157E-4</v>
      </c>
    </row>
    <row r="533" spans="1:31" x14ac:dyDescent="0.2">
      <c r="A533" s="9" t="s">
        <v>450</v>
      </c>
      <c r="B533" s="4" t="s">
        <v>413</v>
      </c>
      <c r="C533" s="35">
        <f t="shared" ref="C533:AE533" si="219">+C226</f>
        <v>3.0412564286037551E-2</v>
      </c>
      <c r="D533" s="35">
        <f t="shared" si="219"/>
        <v>3.1336364834716662E-2</v>
      </c>
      <c r="E533" s="35">
        <f t="shared" si="219"/>
        <v>3.1815326524924949E-2</v>
      </c>
      <c r="F533" s="35">
        <f t="shared" si="219"/>
        <v>3.2162630435551044E-2</v>
      </c>
      <c r="G533" s="35">
        <f t="shared" si="219"/>
        <v>3.3392780178827991E-2</v>
      </c>
      <c r="H533" s="35">
        <f t="shared" si="219"/>
        <v>3.3189121065487326E-2</v>
      </c>
      <c r="I533" s="35">
        <f t="shared" si="219"/>
        <v>3.44758247199684E-2</v>
      </c>
      <c r="J533" s="35">
        <f t="shared" si="219"/>
        <v>3.6401831840213963E-2</v>
      </c>
      <c r="K533" s="35">
        <f t="shared" si="219"/>
        <v>3.5697819316849094E-2</v>
      </c>
      <c r="L533" s="35">
        <f t="shared" si="219"/>
        <v>3.5791229800094485E-2</v>
      </c>
      <c r="M533" s="35">
        <f t="shared" si="219"/>
        <v>3.2810692540949773E-2</v>
      </c>
      <c r="N533" s="35">
        <f t="shared" si="219"/>
        <v>2.177998831460742E-2</v>
      </c>
      <c r="O533" s="35">
        <f t="shared" si="219"/>
        <v>2.1418744826624807E-2</v>
      </c>
      <c r="P533" s="35">
        <f t="shared" si="219"/>
        <v>1.8852292742470342E-2</v>
      </c>
      <c r="Q533" s="35">
        <f t="shared" si="219"/>
        <v>2.0902470877339797E-2</v>
      </c>
      <c r="R533" s="35">
        <f t="shared" si="219"/>
        <v>2.0667211632051447E-2</v>
      </c>
      <c r="S533" s="35">
        <f t="shared" si="219"/>
        <v>1.9779765091513621E-2</v>
      </c>
      <c r="T533" s="35">
        <f t="shared" si="219"/>
        <v>1.8514732995556515E-2</v>
      </c>
      <c r="U533" s="35">
        <f t="shared" si="219"/>
        <v>1.8006769580654582E-2</v>
      </c>
      <c r="V533" s="35">
        <f t="shared" si="219"/>
        <v>1.7480317899993401E-2</v>
      </c>
      <c r="W533" s="35">
        <f t="shared" si="219"/>
        <v>1.7506180667138681E-2</v>
      </c>
      <c r="X533" s="35">
        <f t="shared" si="219"/>
        <v>1.8097900761676583E-2</v>
      </c>
      <c r="Y533" s="35">
        <f t="shared" si="219"/>
        <v>1.9936670688354533E-2</v>
      </c>
      <c r="Z533" s="35">
        <f t="shared" si="219"/>
        <v>1.7928832656211393E-2</v>
      </c>
      <c r="AA533" s="35">
        <f t="shared" si="219"/>
        <v>1.668562241860929E-2</v>
      </c>
      <c r="AB533" s="35">
        <f t="shared" si="219"/>
        <v>1.7379027994739556E-2</v>
      </c>
      <c r="AC533" s="35">
        <f t="shared" si="219"/>
        <v>1.7263490362373367E-2</v>
      </c>
      <c r="AD533" s="35">
        <f t="shared" si="219"/>
        <v>1.6689074356884104E-2</v>
      </c>
      <c r="AE533" s="35">
        <f t="shared" si="219"/>
        <v>1.6982220751960032E-2</v>
      </c>
    </row>
    <row r="534" spans="1:31" x14ac:dyDescent="0.2">
      <c r="A534" s="9" t="s">
        <v>454</v>
      </c>
      <c r="B534" s="4" t="s">
        <v>421</v>
      </c>
      <c r="C534" s="35">
        <f t="shared" ref="C534:AE534" si="220">+C230</f>
        <v>1.6558418058617134E-2</v>
      </c>
      <c r="D534" s="35">
        <f t="shared" si="220"/>
        <v>1.6562929793511576E-2</v>
      </c>
      <c r="E534" s="35">
        <f t="shared" si="220"/>
        <v>1.6548882909620317E-2</v>
      </c>
      <c r="F534" s="35">
        <f t="shared" si="220"/>
        <v>1.6716932558771689E-2</v>
      </c>
      <c r="G534" s="35">
        <f t="shared" si="220"/>
        <v>1.7042460812456788E-2</v>
      </c>
      <c r="H534" s="35">
        <f t="shared" si="220"/>
        <v>1.6873251185863174E-2</v>
      </c>
      <c r="I534" s="35">
        <f t="shared" si="220"/>
        <v>1.721046978317654E-2</v>
      </c>
      <c r="J534" s="35">
        <f t="shared" si="220"/>
        <v>1.8567539999999997E-2</v>
      </c>
      <c r="K534" s="35">
        <f t="shared" si="220"/>
        <v>1.8491565999999997E-2</v>
      </c>
      <c r="L534" s="35">
        <f t="shared" si="220"/>
        <v>1.8415591999999995E-2</v>
      </c>
      <c r="M534" s="35">
        <f t="shared" si="220"/>
        <v>1.8339617999999995E-2</v>
      </c>
      <c r="N534" s="35">
        <f t="shared" si="220"/>
        <v>1.8263643999999999E-2</v>
      </c>
      <c r="O534" s="35">
        <f t="shared" si="220"/>
        <v>1.818767E-2</v>
      </c>
      <c r="P534" s="35">
        <f t="shared" si="220"/>
        <v>1.8111695999999997E-2</v>
      </c>
      <c r="Q534" s="35">
        <f t="shared" si="220"/>
        <v>1.8035721999999997E-2</v>
      </c>
      <c r="R534" s="35">
        <f t="shared" si="220"/>
        <v>1.7959747999999998E-2</v>
      </c>
      <c r="S534" s="35">
        <f t="shared" si="220"/>
        <v>1.7883773999999998E-2</v>
      </c>
      <c r="T534" s="35">
        <f t="shared" si="220"/>
        <v>1.7807799999999995E-2</v>
      </c>
      <c r="U534" s="35">
        <f t="shared" si="220"/>
        <v>1.7759093443208911E-2</v>
      </c>
      <c r="V534" s="35">
        <f t="shared" si="220"/>
        <v>1.7710386886417819E-2</v>
      </c>
      <c r="W534" s="35">
        <f t="shared" si="220"/>
        <v>1.7661680329626735E-2</v>
      </c>
      <c r="X534" s="35">
        <f t="shared" si="220"/>
        <v>1.6644301494477654E-2</v>
      </c>
      <c r="Y534" s="35">
        <f t="shared" si="220"/>
        <v>1.5625303692919007E-2</v>
      </c>
      <c r="Z534" s="35">
        <f t="shared" si="220"/>
        <v>1.4628057926081585E-2</v>
      </c>
      <c r="AA534" s="35">
        <f t="shared" si="220"/>
        <v>1.5136872735949386E-2</v>
      </c>
      <c r="AB534" s="35">
        <f t="shared" si="220"/>
        <v>1.5692872728828033E-2</v>
      </c>
      <c r="AC534" s="35">
        <f t="shared" si="220"/>
        <v>1.5106375657698885E-2</v>
      </c>
      <c r="AD534" s="35">
        <f t="shared" si="220"/>
        <v>1.4519878586569744E-2</v>
      </c>
      <c r="AE534" s="35">
        <f t="shared" si="220"/>
        <v>1.3933409015440606E-2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1">+C537+C538+C539+C540</f>
        <v>0</v>
      </c>
      <c r="D536" s="21">
        <f t="shared" si="221"/>
        <v>0</v>
      </c>
      <c r="E536" s="21">
        <f t="shared" si="221"/>
        <v>0</v>
      </c>
      <c r="F536" s="21">
        <f t="shared" si="221"/>
        <v>0</v>
      </c>
      <c r="G536" s="21">
        <f t="shared" si="221"/>
        <v>0</v>
      </c>
      <c r="H536" s="21">
        <f t="shared" si="221"/>
        <v>0</v>
      </c>
      <c r="I536" s="21">
        <f t="shared" si="221"/>
        <v>0</v>
      </c>
      <c r="J536" s="21">
        <f t="shared" si="221"/>
        <v>0</v>
      </c>
      <c r="K536" s="21">
        <f t="shared" si="221"/>
        <v>0</v>
      </c>
      <c r="L536" s="21">
        <f t="shared" si="221"/>
        <v>0</v>
      </c>
      <c r="M536" s="21">
        <f t="shared" si="221"/>
        <v>0</v>
      </c>
      <c r="N536" s="21">
        <f t="shared" si="221"/>
        <v>0</v>
      </c>
      <c r="O536" s="21">
        <f t="shared" si="221"/>
        <v>0</v>
      </c>
      <c r="P536" s="21">
        <f t="shared" si="221"/>
        <v>0</v>
      </c>
      <c r="Q536" s="21">
        <f t="shared" si="221"/>
        <v>0</v>
      </c>
      <c r="R536" s="21">
        <f t="shared" si="221"/>
        <v>0</v>
      </c>
      <c r="S536" s="21">
        <f t="shared" si="221"/>
        <v>0</v>
      </c>
      <c r="T536" s="21">
        <f t="shared" si="221"/>
        <v>0</v>
      </c>
      <c r="U536" s="21">
        <f t="shared" si="221"/>
        <v>0</v>
      </c>
      <c r="V536" s="21">
        <f t="shared" si="221"/>
        <v>0</v>
      </c>
      <c r="W536" s="21">
        <f t="shared" si="221"/>
        <v>0</v>
      </c>
      <c r="X536" s="21">
        <f t="shared" si="221"/>
        <v>0</v>
      </c>
      <c r="Y536" s="21">
        <f t="shared" si="221"/>
        <v>0</v>
      </c>
      <c r="Z536" s="21">
        <f t="shared" si="221"/>
        <v>0</v>
      </c>
      <c r="AA536" s="21">
        <f t="shared" si="221"/>
        <v>0</v>
      </c>
      <c r="AB536" s="21">
        <f t="shared" si="221"/>
        <v>0</v>
      </c>
      <c r="AC536" s="21">
        <f t="shared" si="221"/>
        <v>0</v>
      </c>
      <c r="AD536" s="21">
        <f t="shared" si="221"/>
        <v>0</v>
      </c>
      <c r="AE536" s="21">
        <f t="shared" si="221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2">+C253</f>
        <v>0</v>
      </c>
      <c r="D537" s="35">
        <f t="shared" si="222"/>
        <v>0</v>
      </c>
      <c r="E537" s="35">
        <f t="shared" si="222"/>
        <v>0</v>
      </c>
      <c r="F537" s="35">
        <f t="shared" si="222"/>
        <v>0</v>
      </c>
      <c r="G537" s="35">
        <f t="shared" si="222"/>
        <v>0</v>
      </c>
      <c r="H537" s="35">
        <f t="shared" si="222"/>
        <v>0</v>
      </c>
      <c r="I537" s="35">
        <f t="shared" si="222"/>
        <v>0</v>
      </c>
      <c r="J537" s="35">
        <f t="shared" si="222"/>
        <v>0</v>
      </c>
      <c r="K537" s="35">
        <f t="shared" si="222"/>
        <v>0</v>
      </c>
      <c r="L537" s="35">
        <f t="shared" si="222"/>
        <v>0</v>
      </c>
      <c r="M537" s="35">
        <f t="shared" si="222"/>
        <v>0</v>
      </c>
      <c r="N537" s="35">
        <f t="shared" si="222"/>
        <v>0</v>
      </c>
      <c r="O537" s="35">
        <f t="shared" si="222"/>
        <v>0</v>
      </c>
      <c r="P537" s="35">
        <f t="shared" si="222"/>
        <v>0</v>
      </c>
      <c r="Q537" s="35">
        <f t="shared" si="222"/>
        <v>0</v>
      </c>
      <c r="R537" s="35">
        <f t="shared" si="222"/>
        <v>0</v>
      </c>
      <c r="S537" s="35">
        <f t="shared" si="222"/>
        <v>0</v>
      </c>
      <c r="T537" s="35">
        <f t="shared" si="222"/>
        <v>0</v>
      </c>
      <c r="U537" s="35">
        <f t="shared" si="222"/>
        <v>0</v>
      </c>
      <c r="V537" s="35">
        <f t="shared" si="222"/>
        <v>0</v>
      </c>
      <c r="W537" s="35">
        <f t="shared" si="222"/>
        <v>0</v>
      </c>
      <c r="X537" s="35">
        <f t="shared" si="222"/>
        <v>0</v>
      </c>
      <c r="Y537" s="35">
        <f t="shared" si="222"/>
        <v>0</v>
      </c>
      <c r="Z537" s="35">
        <f t="shared" si="222"/>
        <v>0</v>
      </c>
      <c r="AA537" s="35">
        <f t="shared" si="222"/>
        <v>0</v>
      </c>
      <c r="AB537" s="35">
        <f t="shared" si="222"/>
        <v>0</v>
      </c>
      <c r="AC537" s="35">
        <f t="shared" si="222"/>
        <v>0</v>
      </c>
      <c r="AD537" s="35">
        <f t="shared" si="222"/>
        <v>0</v>
      </c>
      <c r="AE537" s="35">
        <f t="shared" si="222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3">+C254</f>
        <v>0</v>
      </c>
      <c r="D538" s="35">
        <f t="shared" si="223"/>
        <v>0</v>
      </c>
      <c r="E538" s="35">
        <f t="shared" si="223"/>
        <v>0</v>
      </c>
      <c r="F538" s="35">
        <f t="shared" si="223"/>
        <v>0</v>
      </c>
      <c r="G538" s="35">
        <f t="shared" si="223"/>
        <v>0</v>
      </c>
      <c r="H538" s="35">
        <f t="shared" si="223"/>
        <v>0</v>
      </c>
      <c r="I538" s="35">
        <f t="shared" si="223"/>
        <v>0</v>
      </c>
      <c r="J538" s="35">
        <f t="shared" si="223"/>
        <v>0</v>
      </c>
      <c r="K538" s="35">
        <f t="shared" si="223"/>
        <v>0</v>
      </c>
      <c r="L538" s="35">
        <f t="shared" si="223"/>
        <v>0</v>
      </c>
      <c r="M538" s="35">
        <f t="shared" si="223"/>
        <v>0</v>
      </c>
      <c r="N538" s="35">
        <f t="shared" si="223"/>
        <v>0</v>
      </c>
      <c r="O538" s="35">
        <f t="shared" si="223"/>
        <v>0</v>
      </c>
      <c r="P538" s="35">
        <f t="shared" si="223"/>
        <v>0</v>
      </c>
      <c r="Q538" s="35">
        <f t="shared" si="223"/>
        <v>0</v>
      </c>
      <c r="R538" s="35">
        <f t="shared" si="223"/>
        <v>0</v>
      </c>
      <c r="S538" s="35">
        <f t="shared" si="223"/>
        <v>0</v>
      </c>
      <c r="T538" s="35">
        <f t="shared" si="223"/>
        <v>0</v>
      </c>
      <c r="U538" s="35">
        <f t="shared" si="223"/>
        <v>0</v>
      </c>
      <c r="V538" s="35">
        <f t="shared" si="223"/>
        <v>0</v>
      </c>
      <c r="W538" s="35">
        <f t="shared" si="223"/>
        <v>0</v>
      </c>
      <c r="X538" s="35">
        <f t="shared" si="223"/>
        <v>0</v>
      </c>
      <c r="Y538" s="35">
        <f t="shared" si="223"/>
        <v>0</v>
      </c>
      <c r="Z538" s="35">
        <f t="shared" si="223"/>
        <v>0</v>
      </c>
      <c r="AA538" s="35">
        <f t="shared" si="223"/>
        <v>0</v>
      </c>
      <c r="AB538" s="35">
        <f t="shared" si="223"/>
        <v>0</v>
      </c>
      <c r="AC538" s="35">
        <f t="shared" si="223"/>
        <v>0</v>
      </c>
      <c r="AD538" s="35">
        <f t="shared" si="223"/>
        <v>0</v>
      </c>
      <c r="AE538" s="35">
        <f t="shared" si="223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4">+C255</f>
        <v>0</v>
      </c>
      <c r="D539" s="35">
        <f t="shared" si="224"/>
        <v>0</v>
      </c>
      <c r="E539" s="35">
        <f t="shared" si="224"/>
        <v>0</v>
      </c>
      <c r="F539" s="35">
        <f t="shared" si="224"/>
        <v>0</v>
      </c>
      <c r="G539" s="35">
        <f t="shared" si="224"/>
        <v>0</v>
      </c>
      <c r="H539" s="35">
        <f t="shared" si="224"/>
        <v>0</v>
      </c>
      <c r="I539" s="35">
        <f t="shared" si="224"/>
        <v>0</v>
      </c>
      <c r="J539" s="35">
        <f t="shared" si="224"/>
        <v>0</v>
      </c>
      <c r="K539" s="35">
        <f t="shared" si="224"/>
        <v>0</v>
      </c>
      <c r="L539" s="35">
        <f t="shared" si="224"/>
        <v>0</v>
      </c>
      <c r="M539" s="35">
        <f t="shared" si="224"/>
        <v>0</v>
      </c>
      <c r="N539" s="35">
        <f t="shared" si="224"/>
        <v>0</v>
      </c>
      <c r="O539" s="35">
        <f t="shared" si="224"/>
        <v>0</v>
      </c>
      <c r="P539" s="35">
        <f t="shared" si="224"/>
        <v>0</v>
      </c>
      <c r="Q539" s="35">
        <f t="shared" si="224"/>
        <v>0</v>
      </c>
      <c r="R539" s="35">
        <f t="shared" si="224"/>
        <v>0</v>
      </c>
      <c r="S539" s="35">
        <f t="shared" si="224"/>
        <v>0</v>
      </c>
      <c r="T539" s="35">
        <f t="shared" si="224"/>
        <v>0</v>
      </c>
      <c r="U539" s="35">
        <f t="shared" si="224"/>
        <v>0</v>
      </c>
      <c r="V539" s="35">
        <f t="shared" si="224"/>
        <v>0</v>
      </c>
      <c r="W539" s="35">
        <f t="shared" si="224"/>
        <v>0</v>
      </c>
      <c r="X539" s="35">
        <f t="shared" si="224"/>
        <v>0</v>
      </c>
      <c r="Y539" s="35">
        <f t="shared" si="224"/>
        <v>0</v>
      </c>
      <c r="Z539" s="35">
        <f t="shared" si="224"/>
        <v>0</v>
      </c>
      <c r="AA539" s="35">
        <f t="shared" si="224"/>
        <v>0</v>
      </c>
      <c r="AB539" s="35">
        <f t="shared" si="224"/>
        <v>0</v>
      </c>
      <c r="AC539" s="35">
        <f t="shared" si="224"/>
        <v>0</v>
      </c>
      <c r="AD539" s="35">
        <f t="shared" si="224"/>
        <v>0</v>
      </c>
      <c r="AE539" s="35">
        <f t="shared" si="224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5">+C256</f>
        <v>0</v>
      </c>
      <c r="D540" s="35">
        <f t="shared" si="225"/>
        <v>0</v>
      </c>
      <c r="E540" s="35">
        <f t="shared" si="225"/>
        <v>0</v>
      </c>
      <c r="F540" s="35">
        <f t="shared" si="225"/>
        <v>0</v>
      </c>
      <c r="G540" s="35">
        <f t="shared" si="225"/>
        <v>0</v>
      </c>
      <c r="H540" s="35">
        <f t="shared" si="225"/>
        <v>0</v>
      </c>
      <c r="I540" s="35">
        <f t="shared" si="225"/>
        <v>0</v>
      </c>
      <c r="J540" s="35">
        <f t="shared" si="225"/>
        <v>0</v>
      </c>
      <c r="K540" s="35">
        <f t="shared" si="225"/>
        <v>0</v>
      </c>
      <c r="L540" s="35">
        <f t="shared" si="225"/>
        <v>0</v>
      </c>
      <c r="M540" s="35">
        <f t="shared" si="225"/>
        <v>0</v>
      </c>
      <c r="N540" s="35">
        <f t="shared" si="225"/>
        <v>0</v>
      </c>
      <c r="O540" s="35">
        <f t="shared" si="225"/>
        <v>0</v>
      </c>
      <c r="P540" s="35">
        <f t="shared" si="225"/>
        <v>0</v>
      </c>
      <c r="Q540" s="35">
        <f t="shared" si="225"/>
        <v>0</v>
      </c>
      <c r="R540" s="35">
        <f t="shared" si="225"/>
        <v>0</v>
      </c>
      <c r="S540" s="35">
        <f t="shared" si="225"/>
        <v>0</v>
      </c>
      <c r="T540" s="35">
        <f t="shared" si="225"/>
        <v>0</v>
      </c>
      <c r="U540" s="35">
        <f t="shared" si="225"/>
        <v>0</v>
      </c>
      <c r="V540" s="35">
        <f t="shared" si="225"/>
        <v>0</v>
      </c>
      <c r="W540" s="35">
        <f t="shared" si="225"/>
        <v>0</v>
      </c>
      <c r="X540" s="35">
        <f t="shared" si="225"/>
        <v>0</v>
      </c>
      <c r="Y540" s="35">
        <f t="shared" si="225"/>
        <v>0</v>
      </c>
      <c r="Z540" s="35">
        <f t="shared" si="225"/>
        <v>0</v>
      </c>
      <c r="AA540" s="35">
        <f t="shared" si="225"/>
        <v>0</v>
      </c>
      <c r="AB540" s="35">
        <f t="shared" si="225"/>
        <v>0</v>
      </c>
      <c r="AC540" s="35">
        <f t="shared" si="225"/>
        <v>0</v>
      </c>
      <c r="AD540" s="35">
        <f t="shared" si="225"/>
        <v>0</v>
      </c>
      <c r="AE540" s="35">
        <f t="shared" si="225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6">+C542+C543</f>
        <v>0</v>
      </c>
      <c r="D541" s="21">
        <f t="shared" si="226"/>
        <v>0</v>
      </c>
      <c r="E541" s="21">
        <f t="shared" si="226"/>
        <v>0</v>
      </c>
      <c r="F541" s="21">
        <f t="shared" si="226"/>
        <v>0</v>
      </c>
      <c r="G541" s="21">
        <f t="shared" si="226"/>
        <v>0</v>
      </c>
      <c r="H541" s="21">
        <f t="shared" si="226"/>
        <v>0</v>
      </c>
      <c r="I541" s="21">
        <f t="shared" si="226"/>
        <v>0</v>
      </c>
      <c r="J541" s="21">
        <f t="shared" si="226"/>
        <v>0</v>
      </c>
      <c r="K541" s="21">
        <f t="shared" si="226"/>
        <v>0</v>
      </c>
      <c r="L541" s="21">
        <f t="shared" si="226"/>
        <v>0</v>
      </c>
      <c r="M541" s="21">
        <f t="shared" si="226"/>
        <v>0</v>
      </c>
      <c r="N541" s="21">
        <f t="shared" si="226"/>
        <v>0</v>
      </c>
      <c r="O541" s="21">
        <f t="shared" si="226"/>
        <v>0</v>
      </c>
      <c r="P541" s="21">
        <f t="shared" si="226"/>
        <v>0</v>
      </c>
      <c r="Q541" s="21">
        <f t="shared" si="226"/>
        <v>0</v>
      </c>
      <c r="R541" s="21">
        <f t="shared" si="226"/>
        <v>0</v>
      </c>
      <c r="S541" s="21">
        <f t="shared" si="226"/>
        <v>0</v>
      </c>
      <c r="T541" s="21">
        <f t="shared" si="226"/>
        <v>0</v>
      </c>
      <c r="U541" s="21">
        <f t="shared" si="226"/>
        <v>0</v>
      </c>
      <c r="V541" s="21">
        <f t="shared" si="226"/>
        <v>0</v>
      </c>
      <c r="W541" s="21">
        <f t="shared" si="226"/>
        <v>0</v>
      </c>
      <c r="X541" s="21">
        <f t="shared" si="226"/>
        <v>0</v>
      </c>
      <c r="Y541" s="21">
        <f t="shared" si="226"/>
        <v>0</v>
      </c>
      <c r="Z541" s="21">
        <f t="shared" si="226"/>
        <v>0</v>
      </c>
      <c r="AA541" s="21">
        <f t="shared" si="226"/>
        <v>0</v>
      </c>
      <c r="AB541" s="21">
        <f t="shared" si="226"/>
        <v>0</v>
      </c>
      <c r="AC541" s="21">
        <f t="shared" si="226"/>
        <v>0</v>
      </c>
      <c r="AD541" s="21">
        <f t="shared" si="226"/>
        <v>0</v>
      </c>
      <c r="AE541" s="21">
        <f t="shared" si="22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7">+C546+C547+C548</f>
        <v>6.3959770370810909E-2</v>
      </c>
      <c r="D545" s="21">
        <f t="shared" si="227"/>
        <v>6.4281427094333182E-2</v>
      </c>
      <c r="E545" s="21">
        <f t="shared" si="227"/>
        <v>6.481916014689329E-2</v>
      </c>
      <c r="F545" s="21">
        <f t="shared" si="227"/>
        <v>6.2201325041104372E-2</v>
      </c>
      <c r="G545" s="21">
        <f t="shared" si="227"/>
        <v>5.9945635075129532E-2</v>
      </c>
      <c r="H545" s="21">
        <f t="shared" si="227"/>
        <v>5.720885845806755E-2</v>
      </c>
      <c r="I545" s="21">
        <f t="shared" si="227"/>
        <v>5.5062050766046082E-2</v>
      </c>
      <c r="J545" s="21">
        <f t="shared" si="227"/>
        <v>5.2426232265698355E-2</v>
      </c>
      <c r="K545" s="21">
        <f t="shared" si="227"/>
        <v>4.9204134305623703E-2</v>
      </c>
      <c r="L545" s="21">
        <f t="shared" si="227"/>
        <v>4.5389357486377624E-2</v>
      </c>
      <c r="M545" s="21">
        <f t="shared" si="227"/>
        <v>4.1084935712547441E-2</v>
      </c>
      <c r="N545" s="21">
        <f t="shared" si="227"/>
        <v>3.9742254018314695E-2</v>
      </c>
      <c r="O545" s="21">
        <f t="shared" si="227"/>
        <v>3.8225474906113381E-2</v>
      </c>
      <c r="P545" s="21">
        <f t="shared" si="227"/>
        <v>3.651147131296751E-2</v>
      </c>
      <c r="Q545" s="21">
        <f t="shared" si="227"/>
        <v>3.4573645330917564E-2</v>
      </c>
      <c r="R545" s="21">
        <f t="shared" si="227"/>
        <v>3.2424367310798625E-2</v>
      </c>
      <c r="S545" s="21">
        <f t="shared" si="227"/>
        <v>2.9241622532666312E-2</v>
      </c>
      <c r="T545" s="21">
        <f t="shared" si="227"/>
        <v>2.60140839761769E-2</v>
      </c>
      <c r="U545" s="21">
        <f t="shared" si="227"/>
        <v>2.2680905461232637E-2</v>
      </c>
      <c r="V545" s="21">
        <f t="shared" si="227"/>
        <v>1.9390726232074426E-2</v>
      </c>
      <c r="W545" s="21">
        <f t="shared" si="227"/>
        <v>1.6198518631500004E-2</v>
      </c>
      <c r="X545" s="21">
        <f t="shared" si="227"/>
        <v>1.6213261563E-2</v>
      </c>
      <c r="Y545" s="21">
        <f t="shared" si="227"/>
        <v>1.6115651500500001E-2</v>
      </c>
      <c r="Z545" s="21">
        <f t="shared" si="227"/>
        <v>1.6044370488E-2</v>
      </c>
      <c r="AA545" s="21">
        <f t="shared" si="227"/>
        <v>1.5977200549500001E-2</v>
      </c>
      <c r="AB545" s="21">
        <f t="shared" si="227"/>
        <v>1.5855466783500003E-2</v>
      </c>
      <c r="AC545" s="21">
        <f t="shared" si="227"/>
        <v>1.5303003327000003E-2</v>
      </c>
      <c r="AD545" s="21">
        <f t="shared" si="227"/>
        <v>1.4499943690499999E-2</v>
      </c>
      <c r="AE545" s="21">
        <f t="shared" si="227"/>
        <v>1.3696884054000002E-2</v>
      </c>
    </row>
    <row r="546" spans="1:31" x14ac:dyDescent="0.2">
      <c r="A546" s="9" t="s">
        <v>534</v>
      </c>
      <c r="B546" s="4" t="s">
        <v>798</v>
      </c>
      <c r="C546" s="36">
        <f t="shared" ref="C546:AE548" si="228">+C288</f>
        <v>2.6648171095247091E-3</v>
      </c>
      <c r="D546" s="36">
        <f t="shared" si="228"/>
        <v>2.7316466669949548E-3</v>
      </c>
      <c r="E546" s="36">
        <f t="shared" si="228"/>
        <v>3.8055365398836413E-3</v>
      </c>
      <c r="F546" s="36">
        <f t="shared" si="228"/>
        <v>2.1401945608040414E-3</v>
      </c>
      <c r="G546" s="36">
        <f t="shared" si="228"/>
        <v>1.0723087479191445E-3</v>
      </c>
      <c r="H546" s="36">
        <f t="shared" si="228"/>
        <v>2.681308303277948E-4</v>
      </c>
      <c r="I546" s="36">
        <f t="shared" si="228"/>
        <v>4.1504222615762834E-4</v>
      </c>
      <c r="J546" s="36">
        <f t="shared" si="228"/>
        <v>4.7672849404186129E-4</v>
      </c>
      <c r="K546" s="36">
        <f t="shared" si="228"/>
        <v>4.6206662257984815E-4</v>
      </c>
      <c r="L546" s="36">
        <f t="shared" si="228"/>
        <v>3.1363693232706169E-4</v>
      </c>
      <c r="M546" s="36">
        <f t="shared" si="228"/>
        <v>2.8465947787084672E-4</v>
      </c>
      <c r="N546" s="36">
        <f t="shared" si="228"/>
        <v>2.6584860397824649E-4</v>
      </c>
      <c r="O546" s="36">
        <f t="shared" si="228"/>
        <v>2.1208408040258894E-4</v>
      </c>
      <c r="P546" s="36">
        <f t="shared" si="228"/>
        <v>1.6488656416786514E-4</v>
      </c>
      <c r="Q546" s="36">
        <f t="shared" si="228"/>
        <v>1.2766378731457112E-4</v>
      </c>
      <c r="R546" s="36">
        <f t="shared" si="228"/>
        <v>8.2343060677787157E-5</v>
      </c>
      <c r="S546" s="36">
        <f t="shared" si="228"/>
        <v>4.602786021314415E-5</v>
      </c>
      <c r="T546" s="36">
        <f t="shared" si="228"/>
        <v>1.2536399976890433E-5</v>
      </c>
      <c r="U546" s="36">
        <f t="shared" si="228"/>
        <v>3.2916078326331245E-6</v>
      </c>
      <c r="V546" s="36">
        <f t="shared" si="228"/>
        <v>7.7240202441229259E-7</v>
      </c>
      <c r="W546" s="36">
        <f t="shared" si="228"/>
        <v>0</v>
      </c>
      <c r="X546" s="36">
        <f t="shared" si="228"/>
        <v>0</v>
      </c>
      <c r="Y546" s="36">
        <f t="shared" si="228"/>
        <v>0</v>
      </c>
      <c r="Z546" s="36">
        <f t="shared" si="228"/>
        <v>0</v>
      </c>
      <c r="AA546" s="36">
        <f t="shared" si="228"/>
        <v>0</v>
      </c>
      <c r="AB546" s="36">
        <f t="shared" si="228"/>
        <v>0</v>
      </c>
      <c r="AC546" s="36">
        <f t="shared" si="228"/>
        <v>0</v>
      </c>
      <c r="AD546" s="36">
        <f t="shared" si="228"/>
        <v>0</v>
      </c>
      <c r="AE546" s="36">
        <f t="shared" si="228"/>
        <v>0</v>
      </c>
    </row>
    <row r="547" spans="1:31" x14ac:dyDescent="0.2">
      <c r="A547" s="9" t="s">
        <v>535</v>
      </c>
      <c r="B547" s="4" t="s">
        <v>799</v>
      </c>
      <c r="C547" s="36">
        <f t="shared" si="228"/>
        <v>6.1294953261286193E-2</v>
      </c>
      <c r="D547" s="36">
        <f t="shared" si="228"/>
        <v>6.1549780427338233E-2</v>
      </c>
      <c r="E547" s="36">
        <f t="shared" si="228"/>
        <v>6.1013623607009647E-2</v>
      </c>
      <c r="F547" s="36">
        <f t="shared" si="228"/>
        <v>6.0061130480300332E-2</v>
      </c>
      <c r="G547" s="36">
        <f t="shared" si="228"/>
        <v>5.8873326327210387E-2</v>
      </c>
      <c r="H547" s="36">
        <f t="shared" si="228"/>
        <v>5.6940727627739753E-2</v>
      </c>
      <c r="I547" s="36">
        <f t="shared" si="228"/>
        <v>5.464700853988845E-2</v>
      </c>
      <c r="J547" s="36">
        <f t="shared" si="228"/>
        <v>5.1949503771656497E-2</v>
      </c>
      <c r="K547" s="36">
        <f t="shared" si="228"/>
        <v>4.8742067683043858E-2</v>
      </c>
      <c r="L547" s="36">
        <f t="shared" si="228"/>
        <v>4.5075720554050562E-2</v>
      </c>
      <c r="M547" s="36">
        <f t="shared" si="228"/>
        <v>4.0800276234676594E-2</v>
      </c>
      <c r="N547" s="36">
        <f t="shared" si="228"/>
        <v>3.9476405414336446E-2</v>
      </c>
      <c r="O547" s="36">
        <f t="shared" si="228"/>
        <v>3.8013390825710792E-2</v>
      </c>
      <c r="P547" s="36">
        <f t="shared" si="228"/>
        <v>3.6346584748799642E-2</v>
      </c>
      <c r="Q547" s="36">
        <f t="shared" si="228"/>
        <v>3.4445981543602996E-2</v>
      </c>
      <c r="R547" s="36">
        <f t="shared" si="228"/>
        <v>3.2342024250120838E-2</v>
      </c>
      <c r="S547" s="36">
        <f t="shared" si="228"/>
        <v>2.9195594672453168E-2</v>
      </c>
      <c r="T547" s="36">
        <f t="shared" si="228"/>
        <v>2.6001547576200011E-2</v>
      </c>
      <c r="U547" s="36">
        <f t="shared" si="228"/>
        <v>2.2677613853400003E-2</v>
      </c>
      <c r="V547" s="36">
        <f t="shared" si="228"/>
        <v>1.9389953830050013E-2</v>
      </c>
      <c r="W547" s="36">
        <f t="shared" si="228"/>
        <v>1.6198518631500004E-2</v>
      </c>
      <c r="X547" s="36">
        <f t="shared" si="228"/>
        <v>1.6213261563E-2</v>
      </c>
      <c r="Y547" s="36">
        <f t="shared" si="228"/>
        <v>1.6115651500500001E-2</v>
      </c>
      <c r="Z547" s="36">
        <f t="shared" si="228"/>
        <v>1.6044370488E-2</v>
      </c>
      <c r="AA547" s="36">
        <f t="shared" si="228"/>
        <v>1.5977200549500001E-2</v>
      </c>
      <c r="AB547" s="36">
        <f t="shared" si="228"/>
        <v>1.5855466783500003E-2</v>
      </c>
      <c r="AC547" s="36">
        <f t="shared" si="228"/>
        <v>1.5303003327000003E-2</v>
      </c>
      <c r="AD547" s="36">
        <f t="shared" si="228"/>
        <v>1.4499943690499999E-2</v>
      </c>
      <c r="AE547" s="36">
        <f t="shared" si="228"/>
        <v>1.3696884054000002E-2</v>
      </c>
    </row>
    <row r="548" spans="1:31" x14ac:dyDescent="0.2">
      <c r="A548" s="9" t="s">
        <v>536</v>
      </c>
      <c r="B548" s="4" t="s">
        <v>184</v>
      </c>
      <c r="C548" s="36">
        <f t="shared" si="228"/>
        <v>0</v>
      </c>
      <c r="D548" s="36">
        <f t="shared" si="228"/>
        <v>0</v>
      </c>
      <c r="E548" s="36">
        <f t="shared" si="228"/>
        <v>0</v>
      </c>
      <c r="F548" s="36">
        <f t="shared" si="228"/>
        <v>0</v>
      </c>
      <c r="G548" s="36">
        <f t="shared" si="228"/>
        <v>0</v>
      </c>
      <c r="H548" s="36">
        <f t="shared" si="228"/>
        <v>0</v>
      </c>
      <c r="I548" s="36">
        <f t="shared" si="228"/>
        <v>0</v>
      </c>
      <c r="J548" s="36">
        <f t="shared" si="228"/>
        <v>0</v>
      </c>
      <c r="K548" s="36">
        <f t="shared" si="228"/>
        <v>0</v>
      </c>
      <c r="L548" s="36">
        <f t="shared" si="228"/>
        <v>0</v>
      </c>
      <c r="M548" s="36">
        <f t="shared" si="228"/>
        <v>0</v>
      </c>
      <c r="N548" s="36">
        <f t="shared" si="228"/>
        <v>0</v>
      </c>
      <c r="O548" s="36">
        <f t="shared" si="228"/>
        <v>0</v>
      </c>
      <c r="P548" s="36">
        <f t="shared" si="228"/>
        <v>0</v>
      </c>
      <c r="Q548" s="36">
        <f t="shared" si="228"/>
        <v>0</v>
      </c>
      <c r="R548" s="36">
        <f t="shared" si="228"/>
        <v>0</v>
      </c>
      <c r="S548" s="36">
        <f t="shared" si="228"/>
        <v>0</v>
      </c>
      <c r="T548" s="36">
        <f t="shared" si="228"/>
        <v>0</v>
      </c>
      <c r="U548" s="36">
        <f t="shared" si="228"/>
        <v>0</v>
      </c>
      <c r="V548" s="36">
        <f t="shared" si="228"/>
        <v>0</v>
      </c>
      <c r="W548" s="36">
        <f t="shared" si="228"/>
        <v>0</v>
      </c>
      <c r="X548" s="36">
        <f t="shared" si="228"/>
        <v>0</v>
      </c>
      <c r="Y548" s="36">
        <f t="shared" si="228"/>
        <v>0</v>
      </c>
      <c r="Z548" s="36">
        <f t="shared" si="228"/>
        <v>0</v>
      </c>
      <c r="AA548" s="36">
        <f t="shared" si="228"/>
        <v>0</v>
      </c>
      <c r="AB548" s="36">
        <f t="shared" si="228"/>
        <v>0</v>
      </c>
      <c r="AC548" s="36">
        <f t="shared" si="228"/>
        <v>0</v>
      </c>
      <c r="AD548" s="36">
        <f t="shared" si="228"/>
        <v>0</v>
      </c>
      <c r="AE548" s="36">
        <f t="shared" si="228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29">+C550+C551</f>
        <v>0</v>
      </c>
      <c r="D549" s="21">
        <f t="shared" si="229"/>
        <v>0</v>
      </c>
      <c r="E549" s="21">
        <f t="shared" si="229"/>
        <v>0</v>
      </c>
      <c r="F549" s="21">
        <f t="shared" si="229"/>
        <v>0</v>
      </c>
      <c r="G549" s="21">
        <f t="shared" si="229"/>
        <v>0</v>
      </c>
      <c r="H549" s="21">
        <f t="shared" si="229"/>
        <v>0</v>
      </c>
      <c r="I549" s="21">
        <f t="shared" si="229"/>
        <v>0</v>
      </c>
      <c r="J549" s="21">
        <f t="shared" si="229"/>
        <v>0</v>
      </c>
      <c r="K549" s="21">
        <f t="shared" si="229"/>
        <v>0</v>
      </c>
      <c r="L549" s="21">
        <f t="shared" si="229"/>
        <v>0</v>
      </c>
      <c r="M549" s="21">
        <f t="shared" si="229"/>
        <v>0</v>
      </c>
      <c r="N549" s="21">
        <f t="shared" si="229"/>
        <v>0</v>
      </c>
      <c r="O549" s="21">
        <f t="shared" si="229"/>
        <v>0</v>
      </c>
      <c r="P549" s="21">
        <f t="shared" si="229"/>
        <v>0</v>
      </c>
      <c r="Q549" s="21">
        <f t="shared" si="229"/>
        <v>0</v>
      </c>
      <c r="R549" s="21">
        <f t="shared" si="229"/>
        <v>0</v>
      </c>
      <c r="S549" s="21">
        <f t="shared" si="229"/>
        <v>0</v>
      </c>
      <c r="T549" s="21">
        <f t="shared" si="229"/>
        <v>0</v>
      </c>
      <c r="U549" s="21">
        <f t="shared" si="229"/>
        <v>0</v>
      </c>
      <c r="V549" s="21">
        <f t="shared" si="229"/>
        <v>0</v>
      </c>
      <c r="W549" s="21">
        <f t="shared" si="229"/>
        <v>0</v>
      </c>
      <c r="X549" s="21">
        <f t="shared" si="229"/>
        <v>0</v>
      </c>
      <c r="Y549" s="21">
        <f t="shared" si="229"/>
        <v>0</v>
      </c>
      <c r="Z549" s="21">
        <f t="shared" si="229"/>
        <v>0</v>
      </c>
      <c r="AA549" s="21">
        <f t="shared" si="229"/>
        <v>0</v>
      </c>
      <c r="AB549" s="21">
        <f t="shared" si="229"/>
        <v>0</v>
      </c>
      <c r="AC549" s="21">
        <f t="shared" si="229"/>
        <v>0</v>
      </c>
      <c r="AD549" s="21">
        <f t="shared" si="229"/>
        <v>0</v>
      </c>
      <c r="AE549" s="21">
        <f t="shared" si="229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0">+C296</f>
        <v>0</v>
      </c>
      <c r="D554" s="35">
        <f t="shared" si="230"/>
        <v>0</v>
      </c>
      <c r="E554" s="35">
        <f t="shared" si="230"/>
        <v>0</v>
      </c>
      <c r="F554" s="35">
        <f t="shared" si="230"/>
        <v>0</v>
      </c>
      <c r="G554" s="35">
        <f t="shared" si="230"/>
        <v>0</v>
      </c>
      <c r="H554" s="35">
        <f t="shared" si="230"/>
        <v>0</v>
      </c>
      <c r="I554" s="35">
        <f t="shared" si="230"/>
        <v>0</v>
      </c>
      <c r="J554" s="35">
        <f t="shared" si="230"/>
        <v>0</v>
      </c>
      <c r="K554" s="35">
        <f t="shared" si="230"/>
        <v>0</v>
      </c>
      <c r="L554" s="35">
        <f t="shared" si="230"/>
        <v>0</v>
      </c>
      <c r="M554" s="35">
        <f t="shared" si="230"/>
        <v>0</v>
      </c>
      <c r="N554" s="35">
        <f t="shared" si="230"/>
        <v>0</v>
      </c>
      <c r="O554" s="35">
        <f t="shared" si="230"/>
        <v>0</v>
      </c>
      <c r="P554" s="35">
        <f t="shared" si="230"/>
        <v>0</v>
      </c>
      <c r="Q554" s="35">
        <f t="shared" si="230"/>
        <v>0</v>
      </c>
      <c r="R554" s="35">
        <f t="shared" si="230"/>
        <v>0</v>
      </c>
      <c r="S554" s="35">
        <f t="shared" si="230"/>
        <v>0</v>
      </c>
      <c r="T554" s="35">
        <f t="shared" si="230"/>
        <v>0</v>
      </c>
      <c r="U554" s="35">
        <f t="shared" si="230"/>
        <v>0</v>
      </c>
      <c r="V554" s="35">
        <f t="shared" si="230"/>
        <v>0</v>
      </c>
      <c r="W554" s="35">
        <f t="shared" si="230"/>
        <v>0</v>
      </c>
      <c r="X554" s="35">
        <f t="shared" si="230"/>
        <v>0</v>
      </c>
      <c r="Y554" s="35">
        <f t="shared" si="230"/>
        <v>0</v>
      </c>
      <c r="Z554" s="35">
        <f t="shared" si="230"/>
        <v>0</v>
      </c>
      <c r="AA554" s="35">
        <f t="shared" si="230"/>
        <v>0</v>
      </c>
      <c r="AB554" s="35">
        <f t="shared" si="230"/>
        <v>0</v>
      </c>
      <c r="AC554" s="35">
        <f t="shared" si="230"/>
        <v>0</v>
      </c>
      <c r="AD554" s="35">
        <f t="shared" si="230"/>
        <v>0</v>
      </c>
      <c r="AE554" s="35">
        <f t="shared" si="230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1">+C556+C559+C562+C565+C568++C571+C574+C575</f>
        <v>1.6433265157870559E-4</v>
      </c>
      <c r="D555" s="28">
        <f t="shared" si="231"/>
        <v>2.4887839999999999E-5</v>
      </c>
      <c r="E555" s="28">
        <f t="shared" si="231"/>
        <v>5.8705269310879943E-4</v>
      </c>
      <c r="F555" s="28">
        <f t="shared" si="231"/>
        <v>2.1179872E-5</v>
      </c>
      <c r="G555" s="28">
        <f t="shared" si="231"/>
        <v>4.3659780020835076E-5</v>
      </c>
      <c r="H555" s="28">
        <f t="shared" si="231"/>
        <v>2.3713920000000001E-5</v>
      </c>
      <c r="I555" s="28">
        <f t="shared" si="231"/>
        <v>1.7971574399999998E-4</v>
      </c>
      <c r="J555" s="28">
        <f t="shared" si="231"/>
        <v>3.8933075200000003E-5</v>
      </c>
      <c r="K555" s="28">
        <f t="shared" si="231"/>
        <v>2.4443295999999999E-5</v>
      </c>
      <c r="L555" s="28">
        <f t="shared" si="231"/>
        <v>3.1581630231482258E-5</v>
      </c>
      <c r="M555" s="28">
        <f t="shared" si="231"/>
        <v>8.1875393995373705E-5</v>
      </c>
      <c r="N555" s="28">
        <f t="shared" si="231"/>
        <v>1.2669801625823869E-4</v>
      </c>
      <c r="O555" s="28">
        <f t="shared" si="231"/>
        <v>7.3646278293803332E-5</v>
      </c>
      <c r="P555" s="28">
        <f t="shared" si="231"/>
        <v>3.8671403504148504E-4</v>
      </c>
      <c r="Q555" s="28">
        <f t="shared" si="231"/>
        <v>9.513579107301443E-4</v>
      </c>
      <c r="R555" s="28">
        <f t="shared" si="231"/>
        <v>1.1668543999999999E-5</v>
      </c>
      <c r="S555" s="28">
        <f t="shared" si="231"/>
        <v>1.12888416E-4</v>
      </c>
      <c r="T555" s="28">
        <f t="shared" si="231"/>
        <v>0</v>
      </c>
      <c r="U555" s="28">
        <f t="shared" si="231"/>
        <v>0</v>
      </c>
      <c r="V555" s="28">
        <f t="shared" si="231"/>
        <v>0</v>
      </c>
      <c r="W555" s="28">
        <f t="shared" si="231"/>
        <v>0</v>
      </c>
      <c r="X555" s="28">
        <f t="shared" si="231"/>
        <v>0</v>
      </c>
      <c r="Y555" s="28">
        <f t="shared" si="231"/>
        <v>1.9653571328711632E-4</v>
      </c>
      <c r="Z555" s="28">
        <f t="shared" si="231"/>
        <v>0</v>
      </c>
      <c r="AA555" s="28">
        <f t="shared" si="231"/>
        <v>1.494960180315561E-7</v>
      </c>
      <c r="AB555" s="28">
        <f t="shared" si="231"/>
        <v>0</v>
      </c>
      <c r="AC555" s="28">
        <f t="shared" si="231"/>
        <v>1.8933717022897717E-3</v>
      </c>
      <c r="AD555" s="28">
        <f t="shared" si="231"/>
        <v>6.8577204171675339E-4</v>
      </c>
      <c r="AE555" s="28">
        <f t="shared" si="231"/>
        <v>1.4151776625717556E-3</v>
      </c>
    </row>
    <row r="556" spans="1:31" x14ac:dyDescent="0.2">
      <c r="A556" s="9" t="s">
        <v>549</v>
      </c>
      <c r="B556" s="4" t="s">
        <v>550</v>
      </c>
      <c r="C556" s="21">
        <f t="shared" ref="C556:AE556" si="232">+C557+C558</f>
        <v>3.8667275578705635E-5</v>
      </c>
      <c r="D556" s="21">
        <f t="shared" si="232"/>
        <v>0</v>
      </c>
      <c r="E556" s="21">
        <f t="shared" si="232"/>
        <v>5.4903240510879945E-4</v>
      </c>
      <c r="F556" s="21">
        <f t="shared" si="232"/>
        <v>0</v>
      </c>
      <c r="G556" s="21">
        <f t="shared" si="232"/>
        <v>3.4800548020835077E-5</v>
      </c>
      <c r="H556" s="21">
        <f t="shared" si="232"/>
        <v>0</v>
      </c>
      <c r="I556" s="21">
        <f t="shared" si="232"/>
        <v>0</v>
      </c>
      <c r="J556" s="21">
        <f t="shared" si="232"/>
        <v>0</v>
      </c>
      <c r="K556" s="21">
        <f t="shared" si="232"/>
        <v>0</v>
      </c>
      <c r="L556" s="21">
        <f t="shared" si="232"/>
        <v>1.546691023148226E-5</v>
      </c>
      <c r="M556" s="21">
        <f t="shared" si="232"/>
        <v>6.6507713995373708E-5</v>
      </c>
      <c r="N556" s="21">
        <f t="shared" si="232"/>
        <v>9.9937056258238684E-5</v>
      </c>
      <c r="O556" s="21">
        <f t="shared" si="232"/>
        <v>4.2076294293803325E-5</v>
      </c>
      <c r="P556" s="21">
        <f t="shared" si="232"/>
        <v>7.3153011041485037E-5</v>
      </c>
      <c r="Q556" s="21">
        <f t="shared" si="232"/>
        <v>3.9872141793014437E-4</v>
      </c>
      <c r="R556" s="21">
        <f t="shared" si="232"/>
        <v>0</v>
      </c>
      <c r="S556" s="21">
        <f t="shared" si="232"/>
        <v>0</v>
      </c>
      <c r="T556" s="21">
        <f t="shared" si="232"/>
        <v>0</v>
      </c>
      <c r="U556" s="21">
        <f t="shared" si="232"/>
        <v>0</v>
      </c>
      <c r="V556" s="21">
        <f t="shared" si="232"/>
        <v>0</v>
      </c>
      <c r="W556" s="21">
        <f t="shared" si="232"/>
        <v>0</v>
      </c>
      <c r="X556" s="21">
        <f t="shared" si="232"/>
        <v>0</v>
      </c>
      <c r="Y556" s="21">
        <f t="shared" si="232"/>
        <v>1.3942211328711631E-4</v>
      </c>
      <c r="Z556" s="21">
        <f t="shared" si="232"/>
        <v>0</v>
      </c>
      <c r="AA556" s="21">
        <f t="shared" si="232"/>
        <v>1.494960180315561E-7</v>
      </c>
      <c r="AB556" s="21">
        <f t="shared" si="232"/>
        <v>0</v>
      </c>
      <c r="AC556" s="21">
        <f t="shared" si="232"/>
        <v>1.6854701022897718E-3</v>
      </c>
      <c r="AD556" s="21">
        <f t="shared" si="232"/>
        <v>5.8819384331675344E-4</v>
      </c>
      <c r="AE556" s="21">
        <f t="shared" si="232"/>
        <v>1.3160071089717556E-3</v>
      </c>
    </row>
    <row r="557" spans="1:31" x14ac:dyDescent="0.2">
      <c r="A557" s="9" t="s">
        <v>551</v>
      </c>
      <c r="B557" s="4" t="s">
        <v>552</v>
      </c>
      <c r="C557" s="35">
        <f t="shared" ref="C557:AE557" si="233">+C299</f>
        <v>3.8667275578705635E-5</v>
      </c>
      <c r="D557" s="35">
        <f t="shared" si="233"/>
        <v>0</v>
      </c>
      <c r="E557" s="35">
        <f t="shared" si="233"/>
        <v>5.4903240510879945E-4</v>
      </c>
      <c r="F557" s="35">
        <f t="shared" si="233"/>
        <v>0</v>
      </c>
      <c r="G557" s="35">
        <f t="shared" si="233"/>
        <v>3.4800548020835077E-5</v>
      </c>
      <c r="H557" s="35">
        <f t="shared" si="233"/>
        <v>0</v>
      </c>
      <c r="I557" s="35">
        <f t="shared" si="233"/>
        <v>0</v>
      </c>
      <c r="J557" s="35">
        <f t="shared" si="233"/>
        <v>0</v>
      </c>
      <c r="K557" s="35">
        <f t="shared" si="233"/>
        <v>0</v>
      </c>
      <c r="L557" s="35">
        <f t="shared" si="233"/>
        <v>1.546691023148226E-5</v>
      </c>
      <c r="M557" s="35">
        <f t="shared" si="233"/>
        <v>6.6507713995373708E-5</v>
      </c>
      <c r="N557" s="35">
        <f t="shared" si="233"/>
        <v>9.9937056258238684E-5</v>
      </c>
      <c r="O557" s="35">
        <f t="shared" si="233"/>
        <v>4.2076294293803325E-5</v>
      </c>
      <c r="P557" s="35">
        <f t="shared" si="233"/>
        <v>7.3153011041485037E-5</v>
      </c>
      <c r="Q557" s="35">
        <f t="shared" si="233"/>
        <v>3.9872141793014437E-4</v>
      </c>
      <c r="R557" s="35">
        <f t="shared" si="233"/>
        <v>0</v>
      </c>
      <c r="S557" s="35">
        <f t="shared" si="233"/>
        <v>0</v>
      </c>
      <c r="T557" s="35">
        <f t="shared" si="233"/>
        <v>0</v>
      </c>
      <c r="U557" s="35">
        <f t="shared" si="233"/>
        <v>0</v>
      </c>
      <c r="V557" s="35">
        <f t="shared" si="233"/>
        <v>0</v>
      </c>
      <c r="W557" s="35">
        <f t="shared" si="233"/>
        <v>0</v>
      </c>
      <c r="X557" s="35">
        <f t="shared" si="233"/>
        <v>0</v>
      </c>
      <c r="Y557" s="35">
        <f t="shared" si="233"/>
        <v>1.3942211328711631E-4</v>
      </c>
      <c r="Z557" s="35">
        <f t="shared" si="233"/>
        <v>0</v>
      </c>
      <c r="AA557" s="35">
        <f t="shared" si="233"/>
        <v>1.494960180315561E-7</v>
      </c>
      <c r="AB557" s="35">
        <f t="shared" si="233"/>
        <v>0</v>
      </c>
      <c r="AC557" s="35">
        <f t="shared" si="233"/>
        <v>1.6854701022897718E-3</v>
      </c>
      <c r="AD557" s="35">
        <f t="shared" si="233"/>
        <v>5.8819384331675344E-4</v>
      </c>
      <c r="AE557" s="35">
        <f t="shared" si="233"/>
        <v>1.3160071089717556E-3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4">+C560+C561</f>
        <v>0</v>
      </c>
      <c r="D559" s="21">
        <f t="shared" si="234"/>
        <v>0</v>
      </c>
      <c r="E559" s="21">
        <f t="shared" si="234"/>
        <v>0</v>
      </c>
      <c r="F559" s="21">
        <f t="shared" si="234"/>
        <v>0</v>
      </c>
      <c r="G559" s="21">
        <f t="shared" si="234"/>
        <v>0</v>
      </c>
      <c r="H559" s="21">
        <f t="shared" si="234"/>
        <v>0</v>
      </c>
      <c r="I559" s="21">
        <f t="shared" si="234"/>
        <v>0</v>
      </c>
      <c r="J559" s="21">
        <f t="shared" si="234"/>
        <v>0</v>
      </c>
      <c r="K559" s="21">
        <f t="shared" si="234"/>
        <v>0</v>
      </c>
      <c r="L559" s="21">
        <f t="shared" si="234"/>
        <v>0</v>
      </c>
      <c r="M559" s="21">
        <f t="shared" si="234"/>
        <v>0</v>
      </c>
      <c r="N559" s="21">
        <f t="shared" si="234"/>
        <v>0</v>
      </c>
      <c r="O559" s="21">
        <f t="shared" si="234"/>
        <v>0</v>
      </c>
      <c r="P559" s="21">
        <f t="shared" si="234"/>
        <v>0</v>
      </c>
      <c r="Q559" s="21">
        <f t="shared" si="234"/>
        <v>0</v>
      </c>
      <c r="R559" s="21">
        <f t="shared" si="234"/>
        <v>0</v>
      </c>
      <c r="S559" s="21">
        <f t="shared" si="234"/>
        <v>0</v>
      </c>
      <c r="T559" s="21">
        <f t="shared" si="234"/>
        <v>0</v>
      </c>
      <c r="U559" s="21">
        <f t="shared" si="234"/>
        <v>0</v>
      </c>
      <c r="V559" s="21">
        <f t="shared" si="234"/>
        <v>0</v>
      </c>
      <c r="W559" s="21">
        <f t="shared" si="234"/>
        <v>0</v>
      </c>
      <c r="X559" s="21">
        <f t="shared" si="234"/>
        <v>0</v>
      </c>
      <c r="Y559" s="21">
        <f t="shared" si="234"/>
        <v>0</v>
      </c>
      <c r="Z559" s="21">
        <f t="shared" si="234"/>
        <v>0</v>
      </c>
      <c r="AA559" s="21">
        <f t="shared" si="234"/>
        <v>0</v>
      </c>
      <c r="AB559" s="21">
        <f t="shared" si="234"/>
        <v>0</v>
      </c>
      <c r="AC559" s="21">
        <f t="shared" si="234"/>
        <v>0</v>
      </c>
      <c r="AD559" s="21">
        <f t="shared" si="234"/>
        <v>5.1030000000000009E-6</v>
      </c>
      <c r="AE559" s="21">
        <f t="shared" si="234"/>
        <v>0</v>
      </c>
    </row>
    <row r="560" spans="1:31" x14ac:dyDescent="0.2">
      <c r="A560" s="9" t="s">
        <v>669</v>
      </c>
      <c r="B560" s="4" t="s">
        <v>670</v>
      </c>
      <c r="C560" s="35">
        <f t="shared" ref="C560:AE560" si="235">+C384</f>
        <v>0</v>
      </c>
      <c r="D560" s="35">
        <f t="shared" si="235"/>
        <v>0</v>
      </c>
      <c r="E560" s="35">
        <f t="shared" si="235"/>
        <v>0</v>
      </c>
      <c r="F560" s="35">
        <f t="shared" si="235"/>
        <v>0</v>
      </c>
      <c r="G560" s="35">
        <f t="shared" si="235"/>
        <v>0</v>
      </c>
      <c r="H560" s="35">
        <f t="shared" si="235"/>
        <v>0</v>
      </c>
      <c r="I560" s="35">
        <f t="shared" si="235"/>
        <v>0</v>
      </c>
      <c r="J560" s="35">
        <f t="shared" si="235"/>
        <v>0</v>
      </c>
      <c r="K560" s="35">
        <f t="shared" si="235"/>
        <v>0</v>
      </c>
      <c r="L560" s="35">
        <f t="shared" si="235"/>
        <v>0</v>
      </c>
      <c r="M560" s="35">
        <f t="shared" si="235"/>
        <v>0</v>
      </c>
      <c r="N560" s="35">
        <f t="shared" si="235"/>
        <v>0</v>
      </c>
      <c r="O560" s="35">
        <f t="shared" si="235"/>
        <v>0</v>
      </c>
      <c r="P560" s="35">
        <f t="shared" si="235"/>
        <v>0</v>
      </c>
      <c r="Q560" s="35">
        <f t="shared" si="235"/>
        <v>0</v>
      </c>
      <c r="R560" s="35">
        <f t="shared" si="235"/>
        <v>0</v>
      </c>
      <c r="S560" s="35">
        <f t="shared" si="235"/>
        <v>0</v>
      </c>
      <c r="T560" s="35">
        <f t="shared" si="235"/>
        <v>0</v>
      </c>
      <c r="U560" s="35">
        <f t="shared" si="235"/>
        <v>0</v>
      </c>
      <c r="V560" s="35">
        <f t="shared" si="235"/>
        <v>0</v>
      </c>
      <c r="W560" s="35">
        <f t="shared" si="235"/>
        <v>0</v>
      </c>
      <c r="X560" s="35">
        <f t="shared" si="235"/>
        <v>0</v>
      </c>
      <c r="Y560" s="35">
        <f t="shared" si="235"/>
        <v>0</v>
      </c>
      <c r="Z560" s="35">
        <f t="shared" si="235"/>
        <v>0</v>
      </c>
      <c r="AA560" s="35">
        <f t="shared" si="235"/>
        <v>0</v>
      </c>
      <c r="AB560" s="35">
        <f t="shared" si="235"/>
        <v>0</v>
      </c>
      <c r="AC560" s="35">
        <f t="shared" si="235"/>
        <v>0</v>
      </c>
      <c r="AD560" s="35">
        <f t="shared" si="235"/>
        <v>5.1030000000000009E-6</v>
      </c>
      <c r="AE560" s="35">
        <f t="shared" si="235"/>
        <v>0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6">+C563+C564</f>
        <v>1.2566537599999997E-4</v>
      </c>
      <c r="D562" s="21">
        <f t="shared" si="236"/>
        <v>2.4887839999999999E-5</v>
      </c>
      <c r="E562" s="21">
        <f t="shared" si="236"/>
        <v>3.8020288000000006E-5</v>
      </c>
      <c r="F562" s="21">
        <f t="shared" si="236"/>
        <v>2.1179872E-5</v>
      </c>
      <c r="G562" s="21">
        <f t="shared" si="236"/>
        <v>8.8592320000000007E-6</v>
      </c>
      <c r="H562" s="21">
        <f t="shared" si="236"/>
        <v>2.3713920000000001E-5</v>
      </c>
      <c r="I562" s="21">
        <f t="shared" si="236"/>
        <v>1.7971574399999998E-4</v>
      </c>
      <c r="J562" s="21">
        <f t="shared" si="236"/>
        <v>3.8933075200000003E-5</v>
      </c>
      <c r="K562" s="21">
        <f t="shared" si="236"/>
        <v>2.4443295999999999E-5</v>
      </c>
      <c r="L562" s="21">
        <f t="shared" si="236"/>
        <v>1.6114719999999998E-5</v>
      </c>
      <c r="M562" s="21">
        <f t="shared" si="236"/>
        <v>1.5367679999999997E-5</v>
      </c>
      <c r="N562" s="21">
        <f t="shared" si="236"/>
        <v>2.6760959999999997E-5</v>
      </c>
      <c r="O562" s="21">
        <f t="shared" si="236"/>
        <v>3.1569984000000001E-5</v>
      </c>
      <c r="P562" s="21">
        <f t="shared" si="236"/>
        <v>3.1356102399999997E-4</v>
      </c>
      <c r="Q562" s="21">
        <f t="shared" si="236"/>
        <v>5.5263649279999993E-4</v>
      </c>
      <c r="R562" s="21">
        <f t="shared" si="236"/>
        <v>1.1668543999999999E-5</v>
      </c>
      <c r="S562" s="21">
        <f t="shared" si="236"/>
        <v>1.12888416E-4</v>
      </c>
      <c r="T562" s="21">
        <f t="shared" si="236"/>
        <v>0</v>
      </c>
      <c r="U562" s="21">
        <f t="shared" si="236"/>
        <v>0</v>
      </c>
      <c r="V562" s="21">
        <f t="shared" si="236"/>
        <v>0</v>
      </c>
      <c r="W562" s="21">
        <f t="shared" si="236"/>
        <v>0</v>
      </c>
      <c r="X562" s="21">
        <f t="shared" si="236"/>
        <v>0</v>
      </c>
      <c r="Y562" s="21">
        <f t="shared" si="236"/>
        <v>5.7113600000000002E-5</v>
      </c>
      <c r="Z562" s="21">
        <f t="shared" si="236"/>
        <v>0</v>
      </c>
      <c r="AA562" s="21">
        <f t="shared" si="236"/>
        <v>0</v>
      </c>
      <c r="AB562" s="21">
        <f t="shared" si="236"/>
        <v>0</v>
      </c>
      <c r="AC562" s="21">
        <f t="shared" si="236"/>
        <v>2.0790159999999999E-4</v>
      </c>
      <c r="AD562" s="21">
        <f t="shared" si="236"/>
        <v>9.2475198399999986E-5</v>
      </c>
      <c r="AE562" s="21">
        <f t="shared" si="236"/>
        <v>9.9170553600000003E-5</v>
      </c>
    </row>
    <row r="563" spans="1:31" x14ac:dyDescent="0.2">
      <c r="A563" s="9" t="s">
        <v>679</v>
      </c>
      <c r="B563" s="4" t="s">
        <v>680</v>
      </c>
      <c r="C563" s="35">
        <f t="shared" ref="C563:AE563" si="237">+C392</f>
        <v>1.2566537599999997E-4</v>
      </c>
      <c r="D563" s="35">
        <f t="shared" si="237"/>
        <v>2.4887839999999999E-5</v>
      </c>
      <c r="E563" s="35">
        <f t="shared" si="237"/>
        <v>3.8020288000000006E-5</v>
      </c>
      <c r="F563" s="35">
        <f t="shared" si="237"/>
        <v>2.1179872E-5</v>
      </c>
      <c r="G563" s="35">
        <f t="shared" si="237"/>
        <v>8.8592320000000007E-6</v>
      </c>
      <c r="H563" s="35">
        <f t="shared" si="237"/>
        <v>2.3713920000000001E-5</v>
      </c>
      <c r="I563" s="35">
        <f t="shared" si="237"/>
        <v>1.7971574399999998E-4</v>
      </c>
      <c r="J563" s="35">
        <f t="shared" si="237"/>
        <v>3.8933075200000003E-5</v>
      </c>
      <c r="K563" s="35">
        <f t="shared" si="237"/>
        <v>2.4443295999999999E-5</v>
      </c>
      <c r="L563" s="35">
        <f t="shared" si="237"/>
        <v>1.6114719999999998E-5</v>
      </c>
      <c r="M563" s="35">
        <f t="shared" si="237"/>
        <v>1.5367679999999997E-5</v>
      </c>
      <c r="N563" s="35">
        <f t="shared" si="237"/>
        <v>2.6760959999999997E-5</v>
      </c>
      <c r="O563" s="35">
        <f t="shared" si="237"/>
        <v>3.1569984000000001E-5</v>
      </c>
      <c r="P563" s="35">
        <f t="shared" si="237"/>
        <v>3.1356102399999997E-4</v>
      </c>
      <c r="Q563" s="35">
        <f t="shared" si="237"/>
        <v>5.5263649279999993E-4</v>
      </c>
      <c r="R563" s="35">
        <f t="shared" si="237"/>
        <v>1.1668543999999999E-5</v>
      </c>
      <c r="S563" s="35">
        <f t="shared" si="237"/>
        <v>1.12888416E-4</v>
      </c>
      <c r="T563" s="35">
        <f t="shared" si="237"/>
        <v>0</v>
      </c>
      <c r="U563" s="35">
        <f t="shared" si="237"/>
        <v>0</v>
      </c>
      <c r="V563" s="35">
        <f t="shared" si="237"/>
        <v>0</v>
      </c>
      <c r="W563" s="35">
        <f t="shared" si="237"/>
        <v>0</v>
      </c>
      <c r="X563" s="35">
        <f t="shared" si="237"/>
        <v>0</v>
      </c>
      <c r="Y563" s="35">
        <f t="shared" si="237"/>
        <v>5.7113600000000002E-5</v>
      </c>
      <c r="Z563" s="35">
        <f t="shared" si="237"/>
        <v>0</v>
      </c>
      <c r="AA563" s="35">
        <f t="shared" si="237"/>
        <v>0</v>
      </c>
      <c r="AB563" s="35">
        <f t="shared" si="237"/>
        <v>0</v>
      </c>
      <c r="AC563" s="35">
        <f t="shared" si="237"/>
        <v>2.0790159999999999E-4</v>
      </c>
      <c r="AD563" s="35">
        <f t="shared" si="237"/>
        <v>9.2475198399999986E-5</v>
      </c>
      <c r="AE563" s="35">
        <f t="shared" si="237"/>
        <v>9.9170553600000003E-5</v>
      </c>
    </row>
    <row r="564" spans="1:31" x14ac:dyDescent="0.2">
      <c r="A564" s="9" t="s">
        <v>681</v>
      </c>
      <c r="B564" s="4" t="s">
        <v>682</v>
      </c>
      <c r="C564" s="35">
        <f t="shared" ref="C564:AE564" si="238">+C393</f>
        <v>0</v>
      </c>
      <c r="D564" s="35">
        <f t="shared" si="238"/>
        <v>0</v>
      </c>
      <c r="E564" s="35">
        <f t="shared" si="238"/>
        <v>0</v>
      </c>
      <c r="F564" s="35">
        <f t="shared" si="238"/>
        <v>0</v>
      </c>
      <c r="G564" s="35">
        <f t="shared" si="238"/>
        <v>0</v>
      </c>
      <c r="H564" s="35">
        <f t="shared" si="238"/>
        <v>0</v>
      </c>
      <c r="I564" s="35">
        <f t="shared" si="238"/>
        <v>0</v>
      </c>
      <c r="J564" s="35">
        <f t="shared" si="238"/>
        <v>0</v>
      </c>
      <c r="K564" s="35">
        <f t="shared" si="238"/>
        <v>0</v>
      </c>
      <c r="L564" s="35">
        <f t="shared" si="238"/>
        <v>0</v>
      </c>
      <c r="M564" s="35">
        <f t="shared" si="238"/>
        <v>0</v>
      </c>
      <c r="N564" s="35">
        <f t="shared" si="238"/>
        <v>0</v>
      </c>
      <c r="O564" s="35">
        <f t="shared" si="238"/>
        <v>0</v>
      </c>
      <c r="P564" s="35">
        <f t="shared" si="238"/>
        <v>0</v>
      </c>
      <c r="Q564" s="35">
        <f t="shared" si="238"/>
        <v>0</v>
      </c>
      <c r="R564" s="35">
        <f t="shared" si="238"/>
        <v>0</v>
      </c>
      <c r="S564" s="35">
        <f t="shared" si="238"/>
        <v>0</v>
      </c>
      <c r="T564" s="35">
        <f t="shared" si="238"/>
        <v>0</v>
      </c>
      <c r="U564" s="35">
        <f t="shared" si="238"/>
        <v>0</v>
      </c>
      <c r="V564" s="35">
        <f t="shared" si="238"/>
        <v>0</v>
      </c>
      <c r="W564" s="35">
        <f t="shared" si="238"/>
        <v>0</v>
      </c>
      <c r="X564" s="35">
        <f t="shared" si="238"/>
        <v>0</v>
      </c>
      <c r="Y564" s="35">
        <f t="shared" si="238"/>
        <v>0</v>
      </c>
      <c r="Z564" s="35">
        <f t="shared" si="238"/>
        <v>0</v>
      </c>
      <c r="AA564" s="35">
        <f t="shared" si="238"/>
        <v>0</v>
      </c>
      <c r="AB564" s="35">
        <f t="shared" si="238"/>
        <v>0</v>
      </c>
      <c r="AC564" s="35">
        <f t="shared" si="238"/>
        <v>0</v>
      </c>
      <c r="AD564" s="35">
        <f t="shared" si="238"/>
        <v>0</v>
      </c>
      <c r="AE564" s="35">
        <f t="shared" si="238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39">+C566+C567</f>
        <v>0</v>
      </c>
      <c r="D565" s="21">
        <f t="shared" si="239"/>
        <v>0</v>
      </c>
      <c r="E565" s="21">
        <f t="shared" si="239"/>
        <v>0</v>
      </c>
      <c r="F565" s="21">
        <f t="shared" si="239"/>
        <v>0</v>
      </c>
      <c r="G565" s="21">
        <f t="shared" si="239"/>
        <v>0</v>
      </c>
      <c r="H565" s="21">
        <f t="shared" si="239"/>
        <v>0</v>
      </c>
      <c r="I565" s="21">
        <f t="shared" si="239"/>
        <v>0</v>
      </c>
      <c r="J565" s="21">
        <f t="shared" si="239"/>
        <v>0</v>
      </c>
      <c r="K565" s="21">
        <f t="shared" si="239"/>
        <v>0</v>
      </c>
      <c r="L565" s="21">
        <f t="shared" si="239"/>
        <v>0</v>
      </c>
      <c r="M565" s="21">
        <f t="shared" si="239"/>
        <v>0</v>
      </c>
      <c r="N565" s="21">
        <f t="shared" si="239"/>
        <v>0</v>
      </c>
      <c r="O565" s="21">
        <f t="shared" si="239"/>
        <v>0</v>
      </c>
      <c r="P565" s="21">
        <f t="shared" si="239"/>
        <v>0</v>
      </c>
      <c r="Q565" s="21">
        <f t="shared" si="239"/>
        <v>0</v>
      </c>
      <c r="R565" s="21">
        <f t="shared" si="239"/>
        <v>0</v>
      </c>
      <c r="S565" s="21">
        <f t="shared" si="239"/>
        <v>0</v>
      </c>
      <c r="T565" s="21">
        <f t="shared" si="239"/>
        <v>0</v>
      </c>
      <c r="U565" s="21">
        <f t="shared" si="239"/>
        <v>0</v>
      </c>
      <c r="V565" s="21">
        <f t="shared" si="239"/>
        <v>0</v>
      </c>
      <c r="W565" s="21">
        <f t="shared" si="239"/>
        <v>0</v>
      </c>
      <c r="X565" s="21">
        <f t="shared" si="239"/>
        <v>0</v>
      </c>
      <c r="Y565" s="21">
        <f t="shared" si="239"/>
        <v>0</v>
      </c>
      <c r="Z565" s="21">
        <f t="shared" si="239"/>
        <v>0</v>
      </c>
      <c r="AA565" s="21">
        <f t="shared" si="239"/>
        <v>0</v>
      </c>
      <c r="AB565" s="21">
        <f t="shared" si="239"/>
        <v>0</v>
      </c>
      <c r="AC565" s="21">
        <f t="shared" si="239"/>
        <v>0</v>
      </c>
      <c r="AD565" s="21">
        <f t="shared" si="239"/>
        <v>0</v>
      </c>
      <c r="AE565" s="21">
        <f t="shared" si="239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0">+C569+C570</f>
        <v>0</v>
      </c>
      <c r="D568" s="21">
        <f t="shared" si="240"/>
        <v>0</v>
      </c>
      <c r="E568" s="21">
        <f t="shared" si="240"/>
        <v>0</v>
      </c>
      <c r="F568" s="21">
        <f t="shared" si="240"/>
        <v>0</v>
      </c>
      <c r="G568" s="21">
        <f t="shared" si="240"/>
        <v>0</v>
      </c>
      <c r="H568" s="21">
        <f t="shared" si="240"/>
        <v>0</v>
      </c>
      <c r="I568" s="21">
        <f t="shared" si="240"/>
        <v>0</v>
      </c>
      <c r="J568" s="21">
        <f t="shared" si="240"/>
        <v>0</v>
      </c>
      <c r="K568" s="21">
        <f t="shared" si="240"/>
        <v>0</v>
      </c>
      <c r="L568" s="21">
        <f t="shared" si="240"/>
        <v>0</v>
      </c>
      <c r="M568" s="21">
        <f t="shared" si="240"/>
        <v>0</v>
      </c>
      <c r="N568" s="21">
        <f t="shared" si="240"/>
        <v>0</v>
      </c>
      <c r="O568" s="21">
        <f t="shared" si="240"/>
        <v>0</v>
      </c>
      <c r="P568" s="21">
        <f t="shared" si="240"/>
        <v>0</v>
      </c>
      <c r="Q568" s="21">
        <f t="shared" si="240"/>
        <v>0</v>
      </c>
      <c r="R568" s="21">
        <f t="shared" si="240"/>
        <v>0</v>
      </c>
      <c r="S568" s="21">
        <f t="shared" si="240"/>
        <v>0</v>
      </c>
      <c r="T568" s="21">
        <f t="shared" si="240"/>
        <v>0</v>
      </c>
      <c r="U568" s="21">
        <f t="shared" si="240"/>
        <v>0</v>
      </c>
      <c r="V568" s="21">
        <f t="shared" si="240"/>
        <v>0</v>
      </c>
      <c r="W568" s="21">
        <f t="shared" si="240"/>
        <v>0</v>
      </c>
      <c r="X568" s="21">
        <f t="shared" si="240"/>
        <v>0</v>
      </c>
      <c r="Y568" s="21">
        <f t="shared" si="240"/>
        <v>0</v>
      </c>
      <c r="Z568" s="21">
        <f t="shared" si="240"/>
        <v>0</v>
      </c>
      <c r="AA568" s="21">
        <f t="shared" si="240"/>
        <v>0</v>
      </c>
      <c r="AB568" s="21">
        <f t="shared" si="240"/>
        <v>0</v>
      </c>
      <c r="AC568" s="21">
        <f t="shared" si="240"/>
        <v>0</v>
      </c>
      <c r="AD568" s="21">
        <f t="shared" si="240"/>
        <v>0</v>
      </c>
      <c r="AE568" s="21">
        <f t="shared" si="240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1">+C572+C573</f>
        <v>0</v>
      </c>
      <c r="D571" s="21">
        <f t="shared" si="241"/>
        <v>0</v>
      </c>
      <c r="E571" s="21">
        <f t="shared" si="241"/>
        <v>0</v>
      </c>
      <c r="F571" s="21">
        <f t="shared" si="241"/>
        <v>0</v>
      </c>
      <c r="G571" s="21">
        <f t="shared" si="241"/>
        <v>0</v>
      </c>
      <c r="H571" s="21">
        <f t="shared" si="241"/>
        <v>0</v>
      </c>
      <c r="I571" s="21">
        <f t="shared" si="241"/>
        <v>0</v>
      </c>
      <c r="J571" s="21">
        <f t="shared" si="241"/>
        <v>0</v>
      </c>
      <c r="K571" s="21">
        <f t="shared" si="241"/>
        <v>0</v>
      </c>
      <c r="L571" s="21">
        <f t="shared" si="241"/>
        <v>0</v>
      </c>
      <c r="M571" s="21">
        <f t="shared" si="241"/>
        <v>0</v>
      </c>
      <c r="N571" s="21">
        <f t="shared" si="241"/>
        <v>0</v>
      </c>
      <c r="O571" s="21">
        <f t="shared" si="241"/>
        <v>0</v>
      </c>
      <c r="P571" s="21">
        <f t="shared" si="241"/>
        <v>0</v>
      </c>
      <c r="Q571" s="21">
        <f t="shared" si="241"/>
        <v>0</v>
      </c>
      <c r="R571" s="21">
        <f t="shared" si="241"/>
        <v>0</v>
      </c>
      <c r="S571" s="21">
        <f t="shared" si="241"/>
        <v>0</v>
      </c>
      <c r="T571" s="21">
        <f t="shared" si="241"/>
        <v>0</v>
      </c>
      <c r="U571" s="21">
        <f t="shared" si="241"/>
        <v>0</v>
      </c>
      <c r="V571" s="21">
        <f t="shared" si="241"/>
        <v>0</v>
      </c>
      <c r="W571" s="21">
        <f t="shared" si="241"/>
        <v>0</v>
      </c>
      <c r="X571" s="21">
        <f t="shared" si="241"/>
        <v>0</v>
      </c>
      <c r="Y571" s="21">
        <f t="shared" si="241"/>
        <v>0</v>
      </c>
      <c r="Z571" s="21">
        <f t="shared" si="241"/>
        <v>0</v>
      </c>
      <c r="AA571" s="21">
        <f t="shared" si="241"/>
        <v>0</v>
      </c>
      <c r="AB571" s="21">
        <f t="shared" si="241"/>
        <v>0</v>
      </c>
      <c r="AC571" s="21">
        <f t="shared" si="241"/>
        <v>0</v>
      </c>
      <c r="AD571" s="21">
        <f t="shared" si="241"/>
        <v>0</v>
      </c>
      <c r="AE571" s="21">
        <f t="shared" si="241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2">+C416</f>
        <v>0</v>
      </c>
      <c r="D572" s="35">
        <f t="shared" si="242"/>
        <v>0</v>
      </c>
      <c r="E572" s="35">
        <f t="shared" si="242"/>
        <v>0</v>
      </c>
      <c r="F572" s="35">
        <f t="shared" si="242"/>
        <v>0</v>
      </c>
      <c r="G572" s="35">
        <f t="shared" si="242"/>
        <v>0</v>
      </c>
      <c r="H572" s="35">
        <f t="shared" si="242"/>
        <v>0</v>
      </c>
      <c r="I572" s="35">
        <f t="shared" si="242"/>
        <v>0</v>
      </c>
      <c r="J572" s="35">
        <f t="shared" si="242"/>
        <v>0</v>
      </c>
      <c r="K572" s="35">
        <f t="shared" si="242"/>
        <v>0</v>
      </c>
      <c r="L572" s="35">
        <f t="shared" si="242"/>
        <v>0</v>
      </c>
      <c r="M572" s="35">
        <f t="shared" si="242"/>
        <v>0</v>
      </c>
      <c r="N572" s="35">
        <f t="shared" si="242"/>
        <v>0</v>
      </c>
      <c r="O572" s="35">
        <f t="shared" si="242"/>
        <v>0</v>
      </c>
      <c r="P572" s="35">
        <f t="shared" si="242"/>
        <v>0</v>
      </c>
      <c r="Q572" s="35">
        <f t="shared" si="242"/>
        <v>0</v>
      </c>
      <c r="R572" s="35">
        <f t="shared" si="242"/>
        <v>0</v>
      </c>
      <c r="S572" s="35">
        <f t="shared" si="242"/>
        <v>0</v>
      </c>
      <c r="T572" s="35">
        <f t="shared" si="242"/>
        <v>0</v>
      </c>
      <c r="U572" s="35">
        <f t="shared" si="242"/>
        <v>0</v>
      </c>
      <c r="V572" s="35">
        <f t="shared" si="242"/>
        <v>0</v>
      </c>
      <c r="W572" s="35">
        <f t="shared" si="242"/>
        <v>0</v>
      </c>
      <c r="X572" s="35">
        <f t="shared" si="242"/>
        <v>0</v>
      </c>
      <c r="Y572" s="35">
        <f t="shared" si="242"/>
        <v>0</v>
      </c>
      <c r="Z572" s="35">
        <f t="shared" si="242"/>
        <v>0</v>
      </c>
      <c r="AA572" s="35">
        <f t="shared" si="242"/>
        <v>0</v>
      </c>
      <c r="AB572" s="35">
        <f t="shared" si="242"/>
        <v>0</v>
      </c>
      <c r="AC572" s="35">
        <f t="shared" si="242"/>
        <v>0</v>
      </c>
      <c r="AD572" s="35">
        <f t="shared" si="242"/>
        <v>0</v>
      </c>
      <c r="AE572" s="35">
        <f t="shared" si="242"/>
        <v>0</v>
      </c>
    </row>
    <row r="573" spans="1:31" x14ac:dyDescent="0.2">
      <c r="A573" s="9" t="s">
        <v>711</v>
      </c>
      <c r="B573" s="4" t="s">
        <v>712</v>
      </c>
      <c r="C573" s="35">
        <f t="shared" si="242"/>
        <v>0</v>
      </c>
      <c r="D573" s="35">
        <f t="shared" si="242"/>
        <v>0</v>
      </c>
      <c r="E573" s="35">
        <f t="shared" si="242"/>
        <v>0</v>
      </c>
      <c r="F573" s="35">
        <f t="shared" si="242"/>
        <v>0</v>
      </c>
      <c r="G573" s="35">
        <f t="shared" si="242"/>
        <v>0</v>
      </c>
      <c r="H573" s="35">
        <f t="shared" si="242"/>
        <v>0</v>
      </c>
      <c r="I573" s="35">
        <f t="shared" si="242"/>
        <v>0</v>
      </c>
      <c r="J573" s="35">
        <f t="shared" si="242"/>
        <v>0</v>
      </c>
      <c r="K573" s="35">
        <f t="shared" si="242"/>
        <v>0</v>
      </c>
      <c r="L573" s="35">
        <f t="shared" si="242"/>
        <v>0</v>
      </c>
      <c r="M573" s="35">
        <f t="shared" si="242"/>
        <v>0</v>
      </c>
      <c r="N573" s="35">
        <f t="shared" si="242"/>
        <v>0</v>
      </c>
      <c r="O573" s="35">
        <f t="shared" si="242"/>
        <v>0</v>
      </c>
      <c r="P573" s="35">
        <f t="shared" si="242"/>
        <v>0</v>
      </c>
      <c r="Q573" s="35">
        <f t="shared" si="242"/>
        <v>0</v>
      </c>
      <c r="R573" s="35">
        <f t="shared" si="242"/>
        <v>0</v>
      </c>
      <c r="S573" s="35">
        <f t="shared" si="242"/>
        <v>0</v>
      </c>
      <c r="T573" s="35">
        <f t="shared" si="242"/>
        <v>0</v>
      </c>
      <c r="U573" s="35">
        <f t="shared" si="242"/>
        <v>0</v>
      </c>
      <c r="V573" s="35">
        <f t="shared" si="242"/>
        <v>0</v>
      </c>
      <c r="W573" s="35">
        <f t="shared" si="242"/>
        <v>0</v>
      </c>
      <c r="X573" s="35">
        <f t="shared" si="242"/>
        <v>0</v>
      </c>
      <c r="Y573" s="35">
        <f t="shared" si="242"/>
        <v>0</v>
      </c>
      <c r="Z573" s="35">
        <f t="shared" si="242"/>
        <v>0</v>
      </c>
      <c r="AA573" s="35">
        <f t="shared" si="242"/>
        <v>0</v>
      </c>
      <c r="AB573" s="35">
        <f t="shared" si="242"/>
        <v>0</v>
      </c>
      <c r="AC573" s="35">
        <f t="shared" si="242"/>
        <v>0</v>
      </c>
      <c r="AD573" s="35">
        <f t="shared" si="242"/>
        <v>0</v>
      </c>
      <c r="AE573" s="35">
        <f t="shared" si="242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3">+C577+C578+C579+C580+C581</f>
        <v>0.73961458719531636</v>
      </c>
      <c r="D576" s="28">
        <f t="shared" si="243"/>
        <v>0.76247834195938835</v>
      </c>
      <c r="E576" s="28">
        <f t="shared" si="243"/>
        <v>0.76998415481854687</v>
      </c>
      <c r="F576" s="28">
        <f t="shared" si="243"/>
        <v>0.76578110643788266</v>
      </c>
      <c r="G576" s="28">
        <f t="shared" si="243"/>
        <v>0.77690627068710794</v>
      </c>
      <c r="H576" s="28">
        <f t="shared" si="243"/>
        <v>0.83266421013688974</v>
      </c>
      <c r="I576" s="28">
        <f t="shared" si="243"/>
        <v>1.2483084198935794</v>
      </c>
      <c r="J576" s="28">
        <f t="shared" si="243"/>
        <v>1.2904164834803999</v>
      </c>
      <c r="K576" s="28">
        <f t="shared" si="243"/>
        <v>1.3150231814181095</v>
      </c>
      <c r="L576" s="28">
        <f t="shared" si="243"/>
        <v>1.3346526718530227</v>
      </c>
      <c r="M576" s="28">
        <f t="shared" si="243"/>
        <v>1.3597375740292108</v>
      </c>
      <c r="N576" s="28">
        <f t="shared" si="243"/>
        <v>1.3707863170122832</v>
      </c>
      <c r="O576" s="28">
        <f t="shared" si="243"/>
        <v>1.2659551957816206</v>
      </c>
      <c r="P576" s="28">
        <f t="shared" si="243"/>
        <v>1.3923751874632031</v>
      </c>
      <c r="Q576" s="28">
        <f t="shared" si="243"/>
        <v>1.6370489996380684</v>
      </c>
      <c r="R576" s="28">
        <f t="shared" si="243"/>
        <v>1.0162317994948045</v>
      </c>
      <c r="S576" s="28">
        <f t="shared" si="243"/>
        <v>1.2409369275573727</v>
      </c>
      <c r="T576" s="28">
        <f t="shared" si="243"/>
        <v>1.3067718381038973</v>
      </c>
      <c r="U576" s="28">
        <f t="shared" si="243"/>
        <v>1.2768406809384321</v>
      </c>
      <c r="V576" s="28">
        <f t="shared" si="243"/>
        <v>1.265008778112259</v>
      </c>
      <c r="W576" s="28">
        <f t="shared" si="243"/>
        <v>1.5367384330524001</v>
      </c>
      <c r="X576" s="28">
        <f t="shared" si="243"/>
        <v>1.7549237796389994</v>
      </c>
      <c r="Y576" s="28">
        <f t="shared" si="243"/>
        <v>1.8603831719531239</v>
      </c>
      <c r="Z576" s="28">
        <f t="shared" si="243"/>
        <v>2.0287678636216415</v>
      </c>
      <c r="AA576" s="28">
        <f t="shared" si="243"/>
        <v>2.3711300847947996</v>
      </c>
      <c r="AB576" s="28">
        <f t="shared" si="243"/>
        <v>2.717309415213188</v>
      </c>
      <c r="AC576" s="28">
        <f t="shared" si="243"/>
        <v>2.8009589768437708</v>
      </c>
      <c r="AD576" s="28">
        <f t="shared" si="243"/>
        <v>3.1220063071398232</v>
      </c>
      <c r="AE576" s="28">
        <f t="shared" si="243"/>
        <v>3.4155263219866141</v>
      </c>
    </row>
    <row r="577" spans="1:31" x14ac:dyDescent="0.2">
      <c r="A577" s="9" t="s">
        <v>723</v>
      </c>
      <c r="B577" s="4" t="s">
        <v>724</v>
      </c>
      <c r="C577" s="35">
        <f t="shared" ref="C577:AE577" si="244">+C426</f>
        <v>0.39527435441140357</v>
      </c>
      <c r="D577" s="35">
        <f t="shared" si="244"/>
        <v>0.4070950754816875</v>
      </c>
      <c r="E577" s="35">
        <f t="shared" si="244"/>
        <v>0.42052966858631902</v>
      </c>
      <c r="F577" s="35">
        <f t="shared" si="244"/>
        <v>0.44295112728231156</v>
      </c>
      <c r="G577" s="35">
        <f t="shared" si="244"/>
        <v>0.46570999947776892</v>
      </c>
      <c r="H577" s="35">
        <f t="shared" si="244"/>
        <v>0.48867164966253945</v>
      </c>
      <c r="I577" s="35">
        <f t="shared" si="244"/>
        <v>0.51272651888605725</v>
      </c>
      <c r="J577" s="35">
        <f t="shared" si="244"/>
        <v>0.5381314575506051</v>
      </c>
      <c r="K577" s="35">
        <f t="shared" si="244"/>
        <v>0.56430296155278215</v>
      </c>
      <c r="L577" s="35">
        <f t="shared" si="244"/>
        <v>0.59044609451910568</v>
      </c>
      <c r="M577" s="35">
        <f t="shared" si="244"/>
        <v>0.6153746854808545</v>
      </c>
      <c r="N577" s="35">
        <f t="shared" si="244"/>
        <v>0.64052991225137323</v>
      </c>
      <c r="O577" s="35">
        <f t="shared" si="244"/>
        <v>0.66520487430502073</v>
      </c>
      <c r="P577" s="35">
        <f t="shared" si="244"/>
        <v>0.69269894833301748</v>
      </c>
      <c r="Q577" s="35">
        <f t="shared" si="244"/>
        <v>0.71871533176969371</v>
      </c>
      <c r="R577" s="35">
        <f t="shared" si="244"/>
        <v>0.74009065564643317</v>
      </c>
      <c r="S577" s="35">
        <f t="shared" si="244"/>
        <v>0.79764042449424744</v>
      </c>
      <c r="T577" s="35">
        <f t="shared" si="244"/>
        <v>0.8540137236552664</v>
      </c>
      <c r="U577" s="35">
        <f t="shared" si="244"/>
        <v>0.91434605689545434</v>
      </c>
      <c r="V577" s="35">
        <f t="shared" si="244"/>
        <v>1.0609720746257081</v>
      </c>
      <c r="W577" s="35">
        <f t="shared" si="244"/>
        <v>1.1977468718464361</v>
      </c>
      <c r="X577" s="35">
        <f t="shared" si="244"/>
        <v>1.4166484634191123</v>
      </c>
      <c r="Y577" s="35">
        <f t="shared" si="244"/>
        <v>1.5733930776053888</v>
      </c>
      <c r="Z577" s="35">
        <f t="shared" si="244"/>
        <v>1.7516189517634653</v>
      </c>
      <c r="AA577" s="35">
        <f t="shared" si="244"/>
        <v>1.9637750670385055</v>
      </c>
      <c r="AB577" s="35">
        <f t="shared" si="244"/>
        <v>2.2328447273105327</v>
      </c>
      <c r="AC577" s="35">
        <f t="shared" si="244"/>
        <v>2.4406381437988531</v>
      </c>
      <c r="AD577" s="35">
        <f t="shared" si="244"/>
        <v>2.7396442170514872</v>
      </c>
      <c r="AE577" s="35">
        <f t="shared" si="244"/>
        <v>3.0010012448003023</v>
      </c>
    </row>
    <row r="578" spans="1:31" x14ac:dyDescent="0.2">
      <c r="A578" s="9" t="s">
        <v>728</v>
      </c>
      <c r="B578" s="4" t="s">
        <v>729</v>
      </c>
      <c r="C578" s="35">
        <f t="shared" ref="C578:AE579" si="245">+C430</f>
        <v>0</v>
      </c>
      <c r="D578" s="35">
        <f t="shared" si="245"/>
        <v>0</v>
      </c>
      <c r="E578" s="35">
        <f t="shared" si="245"/>
        <v>0</v>
      </c>
      <c r="F578" s="35">
        <f t="shared" si="245"/>
        <v>0</v>
      </c>
      <c r="G578" s="35">
        <f t="shared" si="245"/>
        <v>0</v>
      </c>
      <c r="H578" s="35">
        <f t="shared" si="245"/>
        <v>0</v>
      </c>
      <c r="I578" s="35">
        <f t="shared" si="245"/>
        <v>0</v>
      </c>
      <c r="J578" s="35">
        <f t="shared" si="245"/>
        <v>0</v>
      </c>
      <c r="K578" s="35">
        <f t="shared" si="245"/>
        <v>0</v>
      </c>
      <c r="L578" s="35">
        <f t="shared" si="245"/>
        <v>0</v>
      </c>
      <c r="M578" s="35">
        <f t="shared" si="245"/>
        <v>0</v>
      </c>
      <c r="N578" s="35">
        <f t="shared" si="245"/>
        <v>0</v>
      </c>
      <c r="O578" s="35">
        <f t="shared" si="245"/>
        <v>0</v>
      </c>
      <c r="P578" s="35">
        <f t="shared" si="245"/>
        <v>0</v>
      </c>
      <c r="Q578" s="35">
        <f t="shared" si="245"/>
        <v>0</v>
      </c>
      <c r="R578" s="35">
        <f t="shared" si="245"/>
        <v>0</v>
      </c>
      <c r="S578" s="35">
        <f t="shared" si="245"/>
        <v>0</v>
      </c>
      <c r="T578" s="35">
        <f t="shared" si="245"/>
        <v>0</v>
      </c>
      <c r="U578" s="35">
        <f t="shared" si="245"/>
        <v>0</v>
      </c>
      <c r="V578" s="35">
        <f t="shared" si="245"/>
        <v>0</v>
      </c>
      <c r="W578" s="35">
        <f t="shared" si="245"/>
        <v>0</v>
      </c>
      <c r="X578" s="35">
        <f t="shared" si="245"/>
        <v>0</v>
      </c>
      <c r="Y578" s="35">
        <f t="shared" si="245"/>
        <v>0</v>
      </c>
      <c r="Z578" s="35">
        <f t="shared" si="245"/>
        <v>0</v>
      </c>
      <c r="AA578" s="35">
        <f t="shared" si="245"/>
        <v>0</v>
      </c>
      <c r="AB578" s="35">
        <f t="shared" si="245"/>
        <v>0</v>
      </c>
      <c r="AC578" s="35">
        <f t="shared" si="245"/>
        <v>0</v>
      </c>
      <c r="AD578" s="35">
        <f t="shared" si="245"/>
        <v>0</v>
      </c>
      <c r="AE578" s="35">
        <f t="shared" si="245"/>
        <v>0</v>
      </c>
    </row>
    <row r="579" spans="1:31" x14ac:dyDescent="0.2">
      <c r="A579" s="9" t="s">
        <v>730</v>
      </c>
      <c r="B579" s="4" t="s">
        <v>731</v>
      </c>
      <c r="C579" s="35">
        <f t="shared" si="245"/>
        <v>3.5131444094663516E-3</v>
      </c>
      <c r="D579" s="35">
        <f t="shared" si="245"/>
        <v>3.639904640165983E-3</v>
      </c>
      <c r="E579" s="35">
        <f t="shared" si="245"/>
        <v>3.7372232956919531E-3</v>
      </c>
      <c r="F579" s="35">
        <f t="shared" si="245"/>
        <v>3.8527946148775188E-3</v>
      </c>
      <c r="G579" s="35">
        <f t="shared" si="245"/>
        <v>3.9453376052651888E-3</v>
      </c>
      <c r="H579" s="35">
        <f t="shared" si="245"/>
        <v>4.1021816694277709E-3</v>
      </c>
      <c r="I579" s="35">
        <f t="shared" si="245"/>
        <v>4.2384423999065977E-3</v>
      </c>
      <c r="J579" s="35">
        <f t="shared" si="245"/>
        <v>4.3874899064725824E-3</v>
      </c>
      <c r="K579" s="35">
        <f t="shared" si="245"/>
        <v>4.4834089720598201E-3</v>
      </c>
      <c r="L579" s="35">
        <f t="shared" si="245"/>
        <v>4.490495977485384E-3</v>
      </c>
      <c r="M579" s="35">
        <f t="shared" si="245"/>
        <v>4.6039530944362817E-3</v>
      </c>
      <c r="N579" s="35">
        <f t="shared" si="245"/>
        <v>4.7005553175404578E-3</v>
      </c>
      <c r="O579" s="35">
        <f t="shared" si="245"/>
        <v>5.0528468298708861E-3</v>
      </c>
      <c r="P579" s="35">
        <f t="shared" si="245"/>
        <v>5.0120479729066428E-3</v>
      </c>
      <c r="Q579" s="35">
        <f t="shared" si="245"/>
        <v>4.690956638763271E-3</v>
      </c>
      <c r="R579" s="35">
        <f t="shared" si="245"/>
        <v>4.5036153496018395E-3</v>
      </c>
      <c r="S579" s="35">
        <f t="shared" si="245"/>
        <v>4.6473084951990261E-3</v>
      </c>
      <c r="T579" s="35">
        <f t="shared" si="245"/>
        <v>4.7880749724715259E-3</v>
      </c>
      <c r="U579" s="35">
        <f t="shared" si="245"/>
        <v>5.0225413314947684E-3</v>
      </c>
      <c r="V579" s="35">
        <f t="shared" si="245"/>
        <v>4.8443372207912028E-3</v>
      </c>
      <c r="W579" s="35">
        <f t="shared" si="245"/>
        <v>4.8449210117035343E-3</v>
      </c>
      <c r="X579" s="35">
        <f t="shared" si="245"/>
        <v>4.6928016589618746E-3</v>
      </c>
      <c r="Y579" s="35">
        <f t="shared" si="245"/>
        <v>5.4214463082750009E-3</v>
      </c>
      <c r="Z579" s="35">
        <f t="shared" si="245"/>
        <v>6.1162545774829441E-3</v>
      </c>
      <c r="AA579" s="35">
        <f t="shared" si="245"/>
        <v>7.7057007357714431E-3</v>
      </c>
      <c r="AB579" s="35">
        <f t="shared" si="245"/>
        <v>7.0308400079830153E-3</v>
      </c>
      <c r="AC579" s="35">
        <f t="shared" si="245"/>
        <v>8.9504779868889231E-3</v>
      </c>
      <c r="AD579" s="35">
        <f t="shared" si="245"/>
        <v>7.9458760690986792E-3</v>
      </c>
      <c r="AE579" s="35">
        <f t="shared" si="245"/>
        <v>8.2311246008320883E-3</v>
      </c>
    </row>
    <row r="580" spans="1:31" x14ac:dyDescent="0.2">
      <c r="A580" s="9" t="s">
        <v>736</v>
      </c>
      <c r="B580" s="4" t="s">
        <v>737</v>
      </c>
      <c r="C580" s="35">
        <f t="shared" ref="C580:AE580" si="246">+C434</f>
        <v>0.34082708837444642</v>
      </c>
      <c r="D580" s="35">
        <f t="shared" si="246"/>
        <v>0.3517433618375348</v>
      </c>
      <c r="E580" s="35">
        <f t="shared" si="246"/>
        <v>0.34571726293653599</v>
      </c>
      <c r="F580" s="35">
        <f t="shared" si="246"/>
        <v>0.31897718454069357</v>
      </c>
      <c r="G580" s="35">
        <f t="shared" si="246"/>
        <v>0.30725093360407391</v>
      </c>
      <c r="H580" s="35">
        <f t="shared" si="246"/>
        <v>0.33989037880492251</v>
      </c>
      <c r="I580" s="35">
        <f t="shared" si="246"/>
        <v>0.73134345860761563</v>
      </c>
      <c r="J580" s="35">
        <f t="shared" si="246"/>
        <v>0.74789753602332232</v>
      </c>
      <c r="K580" s="35">
        <f t="shared" si="246"/>
        <v>0.74623681089326765</v>
      </c>
      <c r="L580" s="35">
        <f t="shared" si="246"/>
        <v>0.73971608135643152</v>
      </c>
      <c r="M580" s="35">
        <f t="shared" si="246"/>
        <v>0.73975893545392002</v>
      </c>
      <c r="N580" s="35">
        <f t="shared" si="246"/>
        <v>0.72555584944336948</v>
      </c>
      <c r="O580" s="35">
        <f t="shared" si="246"/>
        <v>0.59569747464672906</v>
      </c>
      <c r="P580" s="35">
        <f t="shared" si="246"/>
        <v>0.69466419115727895</v>
      </c>
      <c r="Q580" s="35">
        <f t="shared" si="246"/>
        <v>0.91364271122961149</v>
      </c>
      <c r="R580" s="35">
        <f t="shared" si="246"/>
        <v>0.27163752849876954</v>
      </c>
      <c r="S580" s="35">
        <f t="shared" si="246"/>
        <v>0.43864919456792639</v>
      </c>
      <c r="T580" s="35">
        <f t="shared" si="246"/>
        <v>0.44797003947615932</v>
      </c>
      <c r="U580" s="35">
        <f t="shared" si="246"/>
        <v>0.3574720827114829</v>
      </c>
      <c r="V580" s="35">
        <f t="shared" si="246"/>
        <v>0.19919236626575965</v>
      </c>
      <c r="W580" s="35">
        <f t="shared" si="246"/>
        <v>0.33414664019426032</v>
      </c>
      <c r="X580" s="35">
        <f t="shared" si="246"/>
        <v>0.33358251456092536</v>
      </c>
      <c r="Y580" s="35">
        <f t="shared" si="246"/>
        <v>0.28156864803946002</v>
      </c>
      <c r="Z580" s="35">
        <f t="shared" si="246"/>
        <v>0.27103265728069353</v>
      </c>
      <c r="AA580" s="35">
        <f t="shared" si="246"/>
        <v>0.39964931702052253</v>
      </c>
      <c r="AB580" s="35">
        <f t="shared" si="246"/>
        <v>0.47743384789467219</v>
      </c>
      <c r="AC580" s="35">
        <f t="shared" si="246"/>
        <v>0.35137035505802883</v>
      </c>
      <c r="AD580" s="35">
        <f t="shared" si="246"/>
        <v>0.37441621401923764</v>
      </c>
      <c r="AE580" s="35">
        <f t="shared" si="246"/>
        <v>0.40629395258547951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7">+C585+C586</f>
        <v>0</v>
      </c>
      <c r="D584" s="21">
        <f t="shared" si="247"/>
        <v>0</v>
      </c>
      <c r="E584" s="21">
        <f t="shared" si="247"/>
        <v>0</v>
      </c>
      <c r="F584" s="21">
        <f t="shared" si="247"/>
        <v>0</v>
      </c>
      <c r="G584" s="21">
        <f t="shared" si="247"/>
        <v>0</v>
      </c>
      <c r="H584" s="21">
        <f t="shared" si="247"/>
        <v>0</v>
      </c>
      <c r="I584" s="21">
        <f t="shared" si="247"/>
        <v>0</v>
      </c>
      <c r="J584" s="21">
        <f t="shared" si="247"/>
        <v>0</v>
      </c>
      <c r="K584" s="21">
        <f t="shared" si="247"/>
        <v>0</v>
      </c>
      <c r="L584" s="21">
        <f t="shared" si="247"/>
        <v>0</v>
      </c>
      <c r="M584" s="21">
        <f t="shared" si="247"/>
        <v>0</v>
      </c>
      <c r="N584" s="21">
        <f t="shared" si="247"/>
        <v>0</v>
      </c>
      <c r="O584" s="21">
        <f t="shared" si="247"/>
        <v>0</v>
      </c>
      <c r="P584" s="21">
        <f t="shared" si="247"/>
        <v>0</v>
      </c>
      <c r="Q584" s="21">
        <f t="shared" si="247"/>
        <v>0</v>
      </c>
      <c r="R584" s="21">
        <f t="shared" si="247"/>
        <v>0</v>
      </c>
      <c r="S584" s="21">
        <f t="shared" si="247"/>
        <v>0</v>
      </c>
      <c r="T584" s="21">
        <f t="shared" si="247"/>
        <v>0</v>
      </c>
      <c r="U584" s="21">
        <f t="shared" si="247"/>
        <v>0</v>
      </c>
      <c r="V584" s="21">
        <f t="shared" si="247"/>
        <v>0</v>
      </c>
      <c r="W584" s="21">
        <f t="shared" si="247"/>
        <v>0</v>
      </c>
      <c r="X584" s="21">
        <f t="shared" si="247"/>
        <v>0</v>
      </c>
      <c r="Y584" s="21">
        <f t="shared" si="247"/>
        <v>0</v>
      </c>
      <c r="Z584" s="21">
        <f t="shared" si="247"/>
        <v>0</v>
      </c>
      <c r="AA584" s="21">
        <f t="shared" si="247"/>
        <v>0</v>
      </c>
      <c r="AB584" s="21">
        <f t="shared" si="247"/>
        <v>0</v>
      </c>
      <c r="AC584" s="21">
        <f t="shared" si="247"/>
        <v>0</v>
      </c>
      <c r="AD584" s="21">
        <f t="shared" si="247"/>
        <v>0</v>
      </c>
      <c r="AE584" s="21">
        <f t="shared" si="247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48">+C441</f>
        <v>0</v>
      </c>
      <c r="D585" s="35">
        <f t="shared" si="248"/>
        <v>0</v>
      </c>
      <c r="E585" s="35">
        <f t="shared" si="248"/>
        <v>0</v>
      </c>
      <c r="F585" s="35">
        <f t="shared" si="248"/>
        <v>0</v>
      </c>
      <c r="G585" s="35">
        <f t="shared" si="248"/>
        <v>0</v>
      </c>
      <c r="H585" s="35">
        <f t="shared" si="248"/>
        <v>0</v>
      </c>
      <c r="I585" s="35">
        <f t="shared" si="248"/>
        <v>0</v>
      </c>
      <c r="J585" s="35">
        <f t="shared" si="248"/>
        <v>0</v>
      </c>
      <c r="K585" s="35">
        <f t="shared" si="248"/>
        <v>0</v>
      </c>
      <c r="L585" s="35">
        <f t="shared" si="248"/>
        <v>0</v>
      </c>
      <c r="M585" s="35">
        <f t="shared" si="248"/>
        <v>0</v>
      </c>
      <c r="N585" s="35">
        <f t="shared" si="248"/>
        <v>0</v>
      </c>
      <c r="O585" s="35">
        <f t="shared" si="248"/>
        <v>0</v>
      </c>
      <c r="P585" s="35">
        <f t="shared" si="248"/>
        <v>0</v>
      </c>
      <c r="Q585" s="35">
        <f t="shared" si="248"/>
        <v>0</v>
      </c>
      <c r="R585" s="35">
        <f t="shared" si="248"/>
        <v>0</v>
      </c>
      <c r="S585" s="35">
        <f t="shared" si="248"/>
        <v>0</v>
      </c>
      <c r="T585" s="35">
        <f t="shared" si="248"/>
        <v>0</v>
      </c>
      <c r="U585" s="35">
        <f t="shared" si="248"/>
        <v>0</v>
      </c>
      <c r="V585" s="35">
        <f t="shared" si="248"/>
        <v>0</v>
      </c>
      <c r="W585" s="35">
        <f t="shared" si="248"/>
        <v>0</v>
      </c>
      <c r="X585" s="35">
        <f t="shared" si="248"/>
        <v>0</v>
      </c>
      <c r="Y585" s="35">
        <f t="shared" si="248"/>
        <v>0</v>
      </c>
      <c r="Z585" s="35">
        <f t="shared" si="248"/>
        <v>0</v>
      </c>
      <c r="AA585" s="35">
        <f t="shared" si="248"/>
        <v>0</v>
      </c>
      <c r="AB585" s="35">
        <f t="shared" si="248"/>
        <v>0</v>
      </c>
      <c r="AC585" s="35">
        <f t="shared" si="248"/>
        <v>0</v>
      </c>
      <c r="AD585" s="35">
        <f t="shared" si="248"/>
        <v>0</v>
      </c>
      <c r="AE585" s="35">
        <f t="shared" si="248"/>
        <v>0</v>
      </c>
    </row>
    <row r="586" spans="1:31" x14ac:dyDescent="0.2">
      <c r="A586" s="9" t="s">
        <v>224</v>
      </c>
      <c r="B586" s="4" t="s">
        <v>225</v>
      </c>
      <c r="C586" s="35">
        <f t="shared" si="248"/>
        <v>0</v>
      </c>
      <c r="D586" s="35">
        <f t="shared" si="248"/>
        <v>0</v>
      </c>
      <c r="E586" s="35">
        <f t="shared" si="248"/>
        <v>0</v>
      </c>
      <c r="F586" s="35">
        <f t="shared" si="248"/>
        <v>0</v>
      </c>
      <c r="G586" s="35">
        <f t="shared" si="248"/>
        <v>0</v>
      </c>
      <c r="H586" s="35">
        <f t="shared" si="248"/>
        <v>0</v>
      </c>
      <c r="I586" s="35">
        <f t="shared" si="248"/>
        <v>0</v>
      </c>
      <c r="J586" s="35">
        <f t="shared" si="248"/>
        <v>0</v>
      </c>
      <c r="K586" s="35">
        <f t="shared" si="248"/>
        <v>0</v>
      </c>
      <c r="L586" s="35">
        <f t="shared" si="248"/>
        <v>0</v>
      </c>
      <c r="M586" s="35">
        <f t="shared" si="248"/>
        <v>0</v>
      </c>
      <c r="N586" s="35">
        <f t="shared" si="248"/>
        <v>0</v>
      </c>
      <c r="O586" s="35">
        <f t="shared" si="248"/>
        <v>0</v>
      </c>
      <c r="P586" s="35">
        <f t="shared" si="248"/>
        <v>0</v>
      </c>
      <c r="Q586" s="35">
        <f t="shared" si="248"/>
        <v>0</v>
      </c>
      <c r="R586" s="35">
        <f t="shared" si="248"/>
        <v>0</v>
      </c>
      <c r="S586" s="35">
        <f t="shared" si="248"/>
        <v>0</v>
      </c>
      <c r="T586" s="35">
        <f t="shared" si="248"/>
        <v>0</v>
      </c>
      <c r="U586" s="35">
        <f t="shared" si="248"/>
        <v>0</v>
      </c>
      <c r="V586" s="35">
        <f t="shared" si="248"/>
        <v>0</v>
      </c>
      <c r="W586" s="35">
        <f t="shared" si="248"/>
        <v>0</v>
      </c>
      <c r="X586" s="35">
        <f t="shared" si="248"/>
        <v>0</v>
      </c>
      <c r="Y586" s="35">
        <f t="shared" si="248"/>
        <v>0</v>
      </c>
      <c r="Z586" s="35">
        <f t="shared" si="248"/>
        <v>0</v>
      </c>
      <c r="AA586" s="35">
        <f t="shared" si="248"/>
        <v>0</v>
      </c>
      <c r="AB586" s="35">
        <f t="shared" si="248"/>
        <v>0</v>
      </c>
      <c r="AC586" s="35">
        <f t="shared" si="248"/>
        <v>0</v>
      </c>
      <c r="AD586" s="35">
        <f t="shared" si="248"/>
        <v>0</v>
      </c>
      <c r="AE586" s="35">
        <f t="shared" si="248"/>
        <v>0</v>
      </c>
    </row>
    <row r="587" spans="1:31" x14ac:dyDescent="0.2">
      <c r="A587" s="9" t="s">
        <v>226</v>
      </c>
      <c r="B587" s="4" t="s">
        <v>141</v>
      </c>
      <c r="C587" s="37">
        <f t="shared" si="248"/>
        <v>0</v>
      </c>
      <c r="D587" s="37">
        <f t="shared" si="248"/>
        <v>0</v>
      </c>
      <c r="E587" s="37">
        <f t="shared" si="248"/>
        <v>0</v>
      </c>
      <c r="F587" s="37">
        <f t="shared" si="248"/>
        <v>0</v>
      </c>
      <c r="G587" s="37">
        <f t="shared" si="248"/>
        <v>0</v>
      </c>
      <c r="H587" s="37">
        <f t="shared" si="248"/>
        <v>0</v>
      </c>
      <c r="I587" s="37">
        <f t="shared" si="248"/>
        <v>0</v>
      </c>
      <c r="J587" s="37">
        <f t="shared" si="248"/>
        <v>0</v>
      </c>
      <c r="K587" s="37">
        <f t="shared" si="248"/>
        <v>0</v>
      </c>
      <c r="L587" s="37">
        <f t="shared" si="248"/>
        <v>0</v>
      </c>
      <c r="M587" s="37">
        <f t="shared" si="248"/>
        <v>0</v>
      </c>
      <c r="N587" s="37">
        <f t="shared" si="248"/>
        <v>0</v>
      </c>
      <c r="O587" s="37">
        <f t="shared" si="248"/>
        <v>0</v>
      </c>
      <c r="P587" s="37">
        <f t="shared" si="248"/>
        <v>0</v>
      </c>
      <c r="Q587" s="37">
        <f t="shared" si="248"/>
        <v>0</v>
      </c>
      <c r="R587" s="37">
        <f t="shared" si="248"/>
        <v>0</v>
      </c>
      <c r="S587" s="37">
        <f t="shared" si="248"/>
        <v>0</v>
      </c>
      <c r="T587" s="37">
        <f t="shared" si="248"/>
        <v>0</v>
      </c>
      <c r="U587" s="37">
        <f t="shared" si="248"/>
        <v>0</v>
      </c>
      <c r="V587" s="37">
        <f t="shared" si="248"/>
        <v>0</v>
      </c>
      <c r="W587" s="37">
        <f t="shared" si="248"/>
        <v>0</v>
      </c>
      <c r="X587" s="37">
        <f t="shared" si="248"/>
        <v>0</v>
      </c>
      <c r="Y587" s="37">
        <f t="shared" si="248"/>
        <v>0</v>
      </c>
      <c r="Z587" s="37">
        <f t="shared" si="248"/>
        <v>0</v>
      </c>
      <c r="AA587" s="37">
        <f t="shared" si="248"/>
        <v>0</v>
      </c>
      <c r="AB587" s="37">
        <f t="shared" si="248"/>
        <v>0</v>
      </c>
      <c r="AC587" s="37">
        <f t="shared" si="248"/>
        <v>0</v>
      </c>
      <c r="AD587" s="37">
        <f t="shared" si="248"/>
        <v>0</v>
      </c>
      <c r="AE587" s="37">
        <f t="shared" si="248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49">+C599-C4</f>
        <v>0</v>
      </c>
      <c r="D597" s="72">
        <f t="shared" si="249"/>
        <v>0</v>
      </c>
      <c r="E597" s="72">
        <f t="shared" si="249"/>
        <v>0</v>
      </c>
      <c r="F597" s="72">
        <f t="shared" si="249"/>
        <v>0</v>
      </c>
      <c r="G597" s="72">
        <f t="shared" si="249"/>
        <v>0</v>
      </c>
      <c r="H597" s="72">
        <f t="shared" si="249"/>
        <v>0</v>
      </c>
      <c r="I597" s="72">
        <f t="shared" si="249"/>
        <v>0</v>
      </c>
      <c r="J597" s="72">
        <f t="shared" si="249"/>
        <v>0</v>
      </c>
      <c r="K597" s="72">
        <f t="shared" si="249"/>
        <v>0</v>
      </c>
      <c r="L597" s="72">
        <f t="shared" si="249"/>
        <v>0</v>
      </c>
      <c r="M597" s="72">
        <f t="shared" si="249"/>
        <v>0</v>
      </c>
      <c r="N597" s="72">
        <f t="shared" si="249"/>
        <v>0</v>
      </c>
      <c r="O597" s="72">
        <f t="shared" si="249"/>
        <v>0</v>
      </c>
      <c r="P597" s="72">
        <f t="shared" si="249"/>
        <v>0</v>
      </c>
      <c r="Q597" s="72">
        <f t="shared" si="249"/>
        <v>0</v>
      </c>
      <c r="R597" s="72">
        <f t="shared" si="249"/>
        <v>0</v>
      </c>
      <c r="S597" s="72">
        <f t="shared" si="249"/>
        <v>0</v>
      </c>
      <c r="T597" s="72">
        <f t="shared" si="249"/>
        <v>0</v>
      </c>
      <c r="U597" s="72">
        <f t="shared" si="249"/>
        <v>0</v>
      </c>
      <c r="V597" s="72">
        <f t="shared" si="249"/>
        <v>0</v>
      </c>
      <c r="W597" s="72">
        <f t="shared" si="249"/>
        <v>0</v>
      </c>
      <c r="X597" s="72">
        <f t="shared" si="249"/>
        <v>0</v>
      </c>
      <c r="Y597" s="72">
        <f t="shared" si="249"/>
        <v>0</v>
      </c>
      <c r="Z597" s="72">
        <f t="shared" si="249"/>
        <v>0</v>
      </c>
      <c r="AA597" s="72">
        <f t="shared" si="249"/>
        <v>0</v>
      </c>
      <c r="AB597" s="72">
        <f t="shared" si="249"/>
        <v>0</v>
      </c>
      <c r="AC597" s="72">
        <f t="shared" si="249"/>
        <v>0</v>
      </c>
      <c r="AD597" s="72">
        <f t="shared" si="249"/>
        <v>0</v>
      </c>
      <c r="AE597" s="72">
        <f t="shared" si="249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0">+C600+C604+C613+C624+C633</f>
        <v>1.7926847135788362</v>
      </c>
      <c r="D599" s="28">
        <f t="shared" si="250"/>
        <v>1.8342809550288679</v>
      </c>
      <c r="E599" s="28">
        <f t="shared" si="250"/>
        <v>1.8594039792608943</v>
      </c>
      <c r="F599" s="28">
        <f t="shared" si="250"/>
        <v>1.888102339869854</v>
      </c>
      <c r="G599" s="28">
        <f t="shared" si="250"/>
        <v>1.9436729427619928</v>
      </c>
      <c r="H599" s="28">
        <f t="shared" si="250"/>
        <v>1.9902137325948437</v>
      </c>
      <c r="I599" s="28">
        <f t="shared" si="250"/>
        <v>2.4482545205100319</v>
      </c>
      <c r="J599" s="28">
        <f t="shared" si="250"/>
        <v>2.4633823461526489</v>
      </c>
      <c r="K599" s="28">
        <f t="shared" si="250"/>
        <v>2.4860073810240966</v>
      </c>
      <c r="L599" s="28">
        <f t="shared" si="250"/>
        <v>2.4980158154961631</v>
      </c>
      <c r="M599" s="28">
        <f t="shared" si="250"/>
        <v>2.5014787938533818</v>
      </c>
      <c r="N599" s="28">
        <f t="shared" si="250"/>
        <v>2.5026781732088805</v>
      </c>
      <c r="O599" s="28">
        <f t="shared" si="250"/>
        <v>2.4043624949052678</v>
      </c>
      <c r="P599" s="28">
        <f t="shared" si="250"/>
        <v>2.522803019339781</v>
      </c>
      <c r="Q599" s="28">
        <f t="shared" si="250"/>
        <v>2.7756933851433465</v>
      </c>
      <c r="R599" s="28">
        <f t="shared" si="250"/>
        <v>2.1506559913956398</v>
      </c>
      <c r="S599" s="28">
        <f t="shared" si="250"/>
        <v>2.3864640120447258</v>
      </c>
      <c r="T599" s="28">
        <f t="shared" si="250"/>
        <v>2.4790309785630145</v>
      </c>
      <c r="U599" s="28">
        <f t="shared" si="250"/>
        <v>2.4256181436088422</v>
      </c>
      <c r="V599" s="28">
        <f t="shared" si="250"/>
        <v>2.3933458343940033</v>
      </c>
      <c r="W599" s="28">
        <f t="shared" si="250"/>
        <v>2.6743363209501232</v>
      </c>
      <c r="X599" s="28">
        <f t="shared" si="250"/>
        <v>2.8484170530096451</v>
      </c>
      <c r="Y599" s="28">
        <f t="shared" si="250"/>
        <v>2.9674946748991502</v>
      </c>
      <c r="Z599" s="28">
        <f t="shared" si="250"/>
        <v>3.1865685959291716</v>
      </c>
      <c r="AA599" s="28">
        <f t="shared" si="250"/>
        <v>3.5560347894161026</v>
      </c>
      <c r="AB599" s="28">
        <f t="shared" si="250"/>
        <v>3.9940124418889482</v>
      </c>
      <c r="AC599" s="28">
        <f t="shared" si="250"/>
        <v>3.9909164298509232</v>
      </c>
      <c r="AD599" s="28">
        <f t="shared" si="250"/>
        <v>4.2257847050708701</v>
      </c>
      <c r="AE599" s="28">
        <f t="shared" si="250"/>
        <v>4.5513710435494934</v>
      </c>
    </row>
    <row r="600" spans="1:31" x14ac:dyDescent="0.2">
      <c r="A600" s="6" t="s">
        <v>19</v>
      </c>
      <c r="B600" s="7" t="s">
        <v>20</v>
      </c>
      <c r="C600" s="28">
        <f t="shared" ref="C600:AE600" si="251">+C601+C602+C603</f>
        <v>0.25538680840054273</v>
      </c>
      <c r="D600" s="28">
        <f t="shared" si="251"/>
        <v>0.26546679115838401</v>
      </c>
      <c r="E600" s="28">
        <f t="shared" si="251"/>
        <v>0.26814999812576817</v>
      </c>
      <c r="F600" s="28">
        <f t="shared" si="251"/>
        <v>0.28644273520773339</v>
      </c>
      <c r="G600" s="28">
        <f t="shared" si="251"/>
        <v>0.3142927455526201</v>
      </c>
      <c r="H600" s="28">
        <f t="shared" si="251"/>
        <v>0.30218782703697111</v>
      </c>
      <c r="I600" s="28">
        <f t="shared" si="251"/>
        <v>0.34325860753921822</v>
      </c>
      <c r="J600" s="28">
        <f t="shared" si="251"/>
        <v>0.27923602942678111</v>
      </c>
      <c r="K600" s="28">
        <f t="shared" si="251"/>
        <v>0.27721565164130119</v>
      </c>
      <c r="L600" s="28">
        <f t="shared" si="251"/>
        <v>0.27028309187106281</v>
      </c>
      <c r="M600" s="28">
        <f t="shared" si="251"/>
        <v>0.25278529748400774</v>
      </c>
      <c r="N600" s="28">
        <f t="shared" si="251"/>
        <v>0.24861491358151472</v>
      </c>
      <c r="O600" s="28">
        <f t="shared" si="251"/>
        <v>0.25364747810072963</v>
      </c>
      <c r="P600" s="28">
        <f t="shared" si="251"/>
        <v>0.24670551026796061</v>
      </c>
      <c r="Q600" s="28">
        <f t="shared" si="251"/>
        <v>0.24880266807979445</v>
      </c>
      <c r="R600" s="28">
        <f t="shared" si="251"/>
        <v>0.24293872553358398</v>
      </c>
      <c r="S600" s="28">
        <f t="shared" si="251"/>
        <v>0.25209616279563712</v>
      </c>
      <c r="T600" s="28">
        <f t="shared" si="251"/>
        <v>0.27837114953268394</v>
      </c>
      <c r="U600" s="28">
        <f t="shared" si="251"/>
        <v>0.27945074008952003</v>
      </c>
      <c r="V600" s="28">
        <f t="shared" si="251"/>
        <v>0.28875678398755594</v>
      </c>
      <c r="W600" s="28">
        <f t="shared" si="251"/>
        <v>0.32064147859482689</v>
      </c>
      <c r="X600" s="28">
        <f t="shared" si="251"/>
        <v>0.32657859146202639</v>
      </c>
      <c r="Y600" s="28">
        <f t="shared" si="251"/>
        <v>0.35221285072825598</v>
      </c>
      <c r="Z600" s="28">
        <f t="shared" si="251"/>
        <v>0.41933844555756478</v>
      </c>
      <c r="AA600" s="28">
        <f t="shared" si="251"/>
        <v>0.44615842073132672</v>
      </c>
      <c r="AB600" s="28">
        <f t="shared" si="251"/>
        <v>0.53736509250789299</v>
      </c>
      <c r="AC600" s="28">
        <f t="shared" si="251"/>
        <v>0.46886441358559316</v>
      </c>
      <c r="AD600" s="28">
        <f t="shared" si="251"/>
        <v>0.40514416061648523</v>
      </c>
      <c r="AE600" s="28">
        <f t="shared" si="251"/>
        <v>0.4567641494839173</v>
      </c>
    </row>
    <row r="601" spans="1:31" x14ac:dyDescent="0.2">
      <c r="A601" s="8" t="s">
        <v>23</v>
      </c>
      <c r="B601" s="4" t="s">
        <v>24</v>
      </c>
      <c r="C601" s="37">
        <f t="shared" ref="C601:AE601" si="252">+C457</f>
        <v>0.25538680840054273</v>
      </c>
      <c r="D601" s="37">
        <f t="shared" si="252"/>
        <v>0.26546679115838401</v>
      </c>
      <c r="E601" s="37">
        <f t="shared" si="252"/>
        <v>0.26814999812576817</v>
      </c>
      <c r="F601" s="37">
        <f t="shared" si="252"/>
        <v>0.28644273520773339</v>
      </c>
      <c r="G601" s="37">
        <f t="shared" si="252"/>
        <v>0.3142927455526201</v>
      </c>
      <c r="H601" s="37">
        <f t="shared" si="252"/>
        <v>0.30218782703697111</v>
      </c>
      <c r="I601" s="37">
        <f t="shared" si="252"/>
        <v>0.34325860753921822</v>
      </c>
      <c r="J601" s="37">
        <f t="shared" si="252"/>
        <v>0.27923602942678111</v>
      </c>
      <c r="K601" s="37">
        <f t="shared" si="252"/>
        <v>0.27721565164130119</v>
      </c>
      <c r="L601" s="37">
        <f t="shared" si="252"/>
        <v>0.27028309187106281</v>
      </c>
      <c r="M601" s="37">
        <f t="shared" si="252"/>
        <v>0.25278529748400774</v>
      </c>
      <c r="N601" s="37">
        <f t="shared" si="252"/>
        <v>0.24861491358151472</v>
      </c>
      <c r="O601" s="37">
        <f t="shared" si="252"/>
        <v>0.25364747810072963</v>
      </c>
      <c r="P601" s="37">
        <f t="shared" si="252"/>
        <v>0.24670551026796061</v>
      </c>
      <c r="Q601" s="37">
        <f t="shared" si="252"/>
        <v>0.24880266807979445</v>
      </c>
      <c r="R601" s="37">
        <f t="shared" si="252"/>
        <v>0.24293872553358398</v>
      </c>
      <c r="S601" s="37">
        <f t="shared" si="252"/>
        <v>0.25209616279563712</v>
      </c>
      <c r="T601" s="37">
        <f t="shared" si="252"/>
        <v>0.27837114953268394</v>
      </c>
      <c r="U601" s="37">
        <f t="shared" si="252"/>
        <v>0.27945074008952003</v>
      </c>
      <c r="V601" s="37">
        <f t="shared" si="252"/>
        <v>0.28875678398755594</v>
      </c>
      <c r="W601" s="37">
        <f t="shared" si="252"/>
        <v>0.32064147859482689</v>
      </c>
      <c r="X601" s="37">
        <f t="shared" si="252"/>
        <v>0.32657859146202639</v>
      </c>
      <c r="Y601" s="37">
        <f t="shared" si="252"/>
        <v>0.35221285072825598</v>
      </c>
      <c r="Z601" s="37">
        <f t="shared" si="252"/>
        <v>0.41933844555756478</v>
      </c>
      <c r="AA601" s="37">
        <f t="shared" si="252"/>
        <v>0.44615842073132672</v>
      </c>
      <c r="AB601" s="37">
        <f t="shared" si="252"/>
        <v>0.53736509250789299</v>
      </c>
      <c r="AC601" s="37">
        <f t="shared" si="252"/>
        <v>0.46886441358559316</v>
      </c>
      <c r="AD601" s="37">
        <f t="shared" si="252"/>
        <v>0.404553701148399</v>
      </c>
      <c r="AE601" s="37">
        <f t="shared" si="252"/>
        <v>0.45249715650549244</v>
      </c>
    </row>
    <row r="602" spans="1:31" x14ac:dyDescent="0.2">
      <c r="A602" s="9" t="s">
        <v>142</v>
      </c>
      <c r="B602" s="4" t="s">
        <v>143</v>
      </c>
      <c r="C602" s="37">
        <f t="shared" ref="C602:AE602" si="253">+C463</f>
        <v>0</v>
      </c>
      <c r="D602" s="37">
        <f t="shared" si="253"/>
        <v>0</v>
      </c>
      <c r="E602" s="37">
        <f t="shared" si="253"/>
        <v>0</v>
      </c>
      <c r="F602" s="37">
        <f t="shared" si="253"/>
        <v>0</v>
      </c>
      <c r="G602" s="37">
        <f t="shared" si="253"/>
        <v>0</v>
      </c>
      <c r="H602" s="37">
        <f t="shared" si="253"/>
        <v>0</v>
      </c>
      <c r="I602" s="37">
        <f t="shared" si="253"/>
        <v>0</v>
      </c>
      <c r="J602" s="37">
        <f t="shared" si="253"/>
        <v>0</v>
      </c>
      <c r="K602" s="37">
        <f t="shared" si="253"/>
        <v>0</v>
      </c>
      <c r="L602" s="37">
        <f t="shared" si="253"/>
        <v>0</v>
      </c>
      <c r="M602" s="37">
        <f t="shared" si="253"/>
        <v>0</v>
      </c>
      <c r="N602" s="37">
        <f t="shared" si="253"/>
        <v>0</v>
      </c>
      <c r="O602" s="37">
        <f t="shared" si="253"/>
        <v>0</v>
      </c>
      <c r="P602" s="37">
        <f t="shared" si="253"/>
        <v>0</v>
      </c>
      <c r="Q602" s="37">
        <f t="shared" si="253"/>
        <v>0</v>
      </c>
      <c r="R602" s="37">
        <f t="shared" si="253"/>
        <v>0</v>
      </c>
      <c r="S602" s="37">
        <f t="shared" si="253"/>
        <v>0</v>
      </c>
      <c r="T602" s="37">
        <f t="shared" si="253"/>
        <v>0</v>
      </c>
      <c r="U602" s="37">
        <f t="shared" si="253"/>
        <v>0</v>
      </c>
      <c r="V602" s="37">
        <f t="shared" si="253"/>
        <v>0</v>
      </c>
      <c r="W602" s="37">
        <f t="shared" si="253"/>
        <v>0</v>
      </c>
      <c r="X602" s="37">
        <f t="shared" si="253"/>
        <v>0</v>
      </c>
      <c r="Y602" s="37">
        <f t="shared" si="253"/>
        <v>0</v>
      </c>
      <c r="Z602" s="37">
        <f t="shared" si="253"/>
        <v>0</v>
      </c>
      <c r="AA602" s="37">
        <f t="shared" si="253"/>
        <v>0</v>
      </c>
      <c r="AB602" s="37">
        <f t="shared" si="253"/>
        <v>0</v>
      </c>
      <c r="AC602" s="37">
        <f t="shared" si="253"/>
        <v>0</v>
      </c>
      <c r="AD602" s="37">
        <f t="shared" si="253"/>
        <v>5.9045946808624987E-4</v>
      </c>
      <c r="AE602" s="37">
        <f t="shared" si="253"/>
        <v>4.2669929784248835E-3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4">+C605+C606+C607+C608+C609+C611+C612</f>
        <v>0</v>
      </c>
      <c r="D604" s="28">
        <f t="shared" si="254"/>
        <v>0</v>
      </c>
      <c r="E604" s="28">
        <f t="shared" si="254"/>
        <v>0</v>
      </c>
      <c r="F604" s="28">
        <f t="shared" si="254"/>
        <v>0</v>
      </c>
      <c r="G604" s="28">
        <f t="shared" si="254"/>
        <v>0</v>
      </c>
      <c r="H604" s="28">
        <f t="shared" si="254"/>
        <v>0</v>
      </c>
      <c r="I604" s="28">
        <f t="shared" si="254"/>
        <v>0</v>
      </c>
      <c r="J604" s="28">
        <f t="shared" si="254"/>
        <v>0</v>
      </c>
      <c r="K604" s="28">
        <f t="shared" si="254"/>
        <v>0</v>
      </c>
      <c r="L604" s="28">
        <f t="shared" si="254"/>
        <v>0</v>
      </c>
      <c r="M604" s="28">
        <f t="shared" si="254"/>
        <v>0</v>
      </c>
      <c r="N604" s="28">
        <f t="shared" si="254"/>
        <v>0</v>
      </c>
      <c r="O604" s="28">
        <f t="shared" si="254"/>
        <v>0</v>
      </c>
      <c r="P604" s="28">
        <f t="shared" si="254"/>
        <v>0</v>
      </c>
      <c r="Q604" s="28">
        <f t="shared" si="254"/>
        <v>0</v>
      </c>
      <c r="R604" s="28">
        <f t="shared" si="254"/>
        <v>0</v>
      </c>
      <c r="S604" s="28">
        <f t="shared" si="254"/>
        <v>0</v>
      </c>
      <c r="T604" s="28">
        <f t="shared" si="254"/>
        <v>0</v>
      </c>
      <c r="U604" s="28">
        <f t="shared" si="254"/>
        <v>0</v>
      </c>
      <c r="V604" s="28">
        <f t="shared" si="254"/>
        <v>0</v>
      </c>
      <c r="W604" s="28">
        <f t="shared" si="254"/>
        <v>0</v>
      </c>
      <c r="X604" s="28">
        <f t="shared" si="254"/>
        <v>0</v>
      </c>
      <c r="Y604" s="28">
        <f t="shared" si="254"/>
        <v>0</v>
      </c>
      <c r="Z604" s="28">
        <f t="shared" si="254"/>
        <v>0</v>
      </c>
      <c r="AA604" s="28">
        <f t="shared" si="254"/>
        <v>0</v>
      </c>
      <c r="AB604" s="28">
        <f t="shared" si="254"/>
        <v>0</v>
      </c>
      <c r="AC604" s="28">
        <f t="shared" si="254"/>
        <v>0</v>
      </c>
      <c r="AD604" s="28">
        <f t="shared" si="254"/>
        <v>0</v>
      </c>
      <c r="AE604" s="28">
        <f t="shared" si="254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5">+C472</f>
        <v>0</v>
      </c>
      <c r="D605" s="37">
        <f t="shared" si="255"/>
        <v>0</v>
      </c>
      <c r="E605" s="37">
        <f t="shared" si="255"/>
        <v>0</v>
      </c>
      <c r="F605" s="37">
        <f t="shared" si="255"/>
        <v>0</v>
      </c>
      <c r="G605" s="37">
        <f t="shared" si="255"/>
        <v>0</v>
      </c>
      <c r="H605" s="37">
        <f t="shared" si="255"/>
        <v>0</v>
      </c>
      <c r="I605" s="37">
        <f t="shared" si="255"/>
        <v>0</v>
      </c>
      <c r="J605" s="37">
        <f t="shared" si="255"/>
        <v>0</v>
      </c>
      <c r="K605" s="37">
        <f t="shared" si="255"/>
        <v>0</v>
      </c>
      <c r="L605" s="37">
        <f t="shared" si="255"/>
        <v>0</v>
      </c>
      <c r="M605" s="37">
        <f t="shared" si="255"/>
        <v>0</v>
      </c>
      <c r="N605" s="37">
        <f t="shared" si="255"/>
        <v>0</v>
      </c>
      <c r="O605" s="37">
        <f t="shared" si="255"/>
        <v>0</v>
      </c>
      <c r="P605" s="37">
        <f t="shared" si="255"/>
        <v>0</v>
      </c>
      <c r="Q605" s="37">
        <f t="shared" si="255"/>
        <v>0</v>
      </c>
      <c r="R605" s="37">
        <f t="shared" si="255"/>
        <v>0</v>
      </c>
      <c r="S605" s="37">
        <f t="shared" si="255"/>
        <v>0</v>
      </c>
      <c r="T605" s="37">
        <f t="shared" si="255"/>
        <v>0</v>
      </c>
      <c r="U605" s="37">
        <f t="shared" si="255"/>
        <v>0</v>
      </c>
      <c r="V605" s="37">
        <f t="shared" si="255"/>
        <v>0</v>
      </c>
      <c r="W605" s="37">
        <f t="shared" si="255"/>
        <v>0</v>
      </c>
      <c r="X605" s="37">
        <f t="shared" si="255"/>
        <v>0</v>
      </c>
      <c r="Y605" s="37">
        <f t="shared" si="255"/>
        <v>0</v>
      </c>
      <c r="Z605" s="37">
        <f t="shared" si="255"/>
        <v>0</v>
      </c>
      <c r="AA605" s="37">
        <f t="shared" si="255"/>
        <v>0</v>
      </c>
      <c r="AB605" s="37">
        <f t="shared" si="255"/>
        <v>0</v>
      </c>
      <c r="AC605" s="37">
        <f t="shared" si="255"/>
        <v>0</v>
      </c>
      <c r="AD605" s="37">
        <f t="shared" si="255"/>
        <v>0</v>
      </c>
      <c r="AE605" s="37">
        <f t="shared" si="255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6">+C478</f>
        <v>0</v>
      </c>
      <c r="D606" s="37">
        <f t="shared" si="256"/>
        <v>0</v>
      </c>
      <c r="E606" s="37">
        <f t="shared" si="256"/>
        <v>0</v>
      </c>
      <c r="F606" s="37">
        <f t="shared" si="256"/>
        <v>0</v>
      </c>
      <c r="G606" s="37">
        <f t="shared" si="256"/>
        <v>0</v>
      </c>
      <c r="H606" s="37">
        <f t="shared" si="256"/>
        <v>0</v>
      </c>
      <c r="I606" s="37">
        <f t="shared" si="256"/>
        <v>0</v>
      </c>
      <c r="J606" s="37">
        <f t="shared" si="256"/>
        <v>0</v>
      </c>
      <c r="K606" s="37">
        <f t="shared" si="256"/>
        <v>0</v>
      </c>
      <c r="L606" s="37">
        <f t="shared" si="256"/>
        <v>0</v>
      </c>
      <c r="M606" s="37">
        <f t="shared" si="256"/>
        <v>0</v>
      </c>
      <c r="N606" s="37">
        <f t="shared" si="256"/>
        <v>0</v>
      </c>
      <c r="O606" s="37">
        <f t="shared" si="256"/>
        <v>0</v>
      </c>
      <c r="P606" s="37">
        <f t="shared" si="256"/>
        <v>0</v>
      </c>
      <c r="Q606" s="37">
        <f t="shared" si="256"/>
        <v>0</v>
      </c>
      <c r="R606" s="37">
        <f t="shared" si="256"/>
        <v>0</v>
      </c>
      <c r="S606" s="37">
        <f t="shared" si="256"/>
        <v>0</v>
      </c>
      <c r="T606" s="37">
        <f t="shared" si="256"/>
        <v>0</v>
      </c>
      <c r="U606" s="37">
        <f t="shared" si="256"/>
        <v>0</v>
      </c>
      <c r="V606" s="37">
        <f t="shared" si="256"/>
        <v>0</v>
      </c>
      <c r="W606" s="37">
        <f t="shared" si="256"/>
        <v>0</v>
      </c>
      <c r="X606" s="37">
        <f t="shared" si="256"/>
        <v>0</v>
      </c>
      <c r="Y606" s="37">
        <f t="shared" si="256"/>
        <v>0</v>
      </c>
      <c r="Z606" s="37">
        <f t="shared" si="256"/>
        <v>0</v>
      </c>
      <c r="AA606" s="37">
        <f t="shared" si="256"/>
        <v>0</v>
      </c>
      <c r="AB606" s="37">
        <f t="shared" si="256"/>
        <v>0</v>
      </c>
      <c r="AC606" s="37">
        <f t="shared" si="256"/>
        <v>0</v>
      </c>
      <c r="AD606" s="37">
        <f t="shared" si="256"/>
        <v>0</v>
      </c>
      <c r="AE606" s="37">
        <f t="shared" si="25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7">+C489</f>
        <v>0</v>
      </c>
      <c r="D607" s="37">
        <f t="shared" si="257"/>
        <v>0</v>
      </c>
      <c r="E607" s="37">
        <f t="shared" si="257"/>
        <v>0</v>
      </c>
      <c r="F607" s="37">
        <f t="shared" si="257"/>
        <v>0</v>
      </c>
      <c r="G607" s="37">
        <f t="shared" si="257"/>
        <v>0</v>
      </c>
      <c r="H607" s="37">
        <f t="shared" si="257"/>
        <v>0</v>
      </c>
      <c r="I607" s="37">
        <f t="shared" si="257"/>
        <v>0</v>
      </c>
      <c r="J607" s="37">
        <f t="shared" si="257"/>
        <v>0</v>
      </c>
      <c r="K607" s="37">
        <f t="shared" si="257"/>
        <v>0</v>
      </c>
      <c r="L607" s="37">
        <f t="shared" si="257"/>
        <v>0</v>
      </c>
      <c r="M607" s="37">
        <f t="shared" si="257"/>
        <v>0</v>
      </c>
      <c r="N607" s="37">
        <f t="shared" si="257"/>
        <v>0</v>
      </c>
      <c r="O607" s="37">
        <f t="shared" si="257"/>
        <v>0</v>
      </c>
      <c r="P607" s="37">
        <f t="shared" si="257"/>
        <v>0</v>
      </c>
      <c r="Q607" s="37">
        <f t="shared" si="257"/>
        <v>0</v>
      </c>
      <c r="R607" s="37">
        <f t="shared" si="257"/>
        <v>0</v>
      </c>
      <c r="S607" s="37">
        <f t="shared" si="257"/>
        <v>0</v>
      </c>
      <c r="T607" s="37">
        <f t="shared" si="257"/>
        <v>0</v>
      </c>
      <c r="U607" s="37">
        <f t="shared" si="257"/>
        <v>0</v>
      </c>
      <c r="V607" s="37">
        <f t="shared" si="257"/>
        <v>0</v>
      </c>
      <c r="W607" s="37">
        <f t="shared" si="257"/>
        <v>0</v>
      </c>
      <c r="X607" s="37">
        <f t="shared" si="257"/>
        <v>0</v>
      </c>
      <c r="Y607" s="37">
        <f t="shared" si="257"/>
        <v>0</v>
      </c>
      <c r="Z607" s="37">
        <f t="shared" si="257"/>
        <v>0</v>
      </c>
      <c r="AA607" s="37">
        <f t="shared" si="257"/>
        <v>0</v>
      </c>
      <c r="AB607" s="37">
        <f t="shared" si="257"/>
        <v>0</v>
      </c>
      <c r="AC607" s="37">
        <f t="shared" si="257"/>
        <v>0</v>
      </c>
      <c r="AD607" s="37">
        <f t="shared" si="257"/>
        <v>0</v>
      </c>
      <c r="AE607" s="37">
        <f t="shared" si="257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58">+C497</f>
        <v>0</v>
      </c>
      <c r="D608" s="37">
        <f t="shared" si="258"/>
        <v>0</v>
      </c>
      <c r="E608" s="37">
        <f t="shared" si="258"/>
        <v>0</v>
      </c>
      <c r="F608" s="37">
        <f t="shared" si="258"/>
        <v>0</v>
      </c>
      <c r="G608" s="37">
        <f t="shared" si="258"/>
        <v>0</v>
      </c>
      <c r="H608" s="37">
        <f t="shared" si="258"/>
        <v>0</v>
      </c>
      <c r="I608" s="37">
        <f t="shared" si="258"/>
        <v>0</v>
      </c>
      <c r="J608" s="37">
        <f t="shared" si="258"/>
        <v>0</v>
      </c>
      <c r="K608" s="37">
        <f t="shared" si="258"/>
        <v>0</v>
      </c>
      <c r="L608" s="37">
        <f t="shared" si="258"/>
        <v>0</v>
      </c>
      <c r="M608" s="37">
        <f t="shared" si="258"/>
        <v>0</v>
      </c>
      <c r="N608" s="37">
        <f t="shared" si="258"/>
        <v>0</v>
      </c>
      <c r="O608" s="37">
        <f t="shared" si="258"/>
        <v>0</v>
      </c>
      <c r="P608" s="37">
        <f t="shared" si="258"/>
        <v>0</v>
      </c>
      <c r="Q608" s="37">
        <f t="shared" si="258"/>
        <v>0</v>
      </c>
      <c r="R608" s="37">
        <f t="shared" si="258"/>
        <v>0</v>
      </c>
      <c r="S608" s="37">
        <f t="shared" si="258"/>
        <v>0</v>
      </c>
      <c r="T608" s="37">
        <f t="shared" si="258"/>
        <v>0</v>
      </c>
      <c r="U608" s="37">
        <f t="shared" si="258"/>
        <v>0</v>
      </c>
      <c r="V608" s="37">
        <f t="shared" si="258"/>
        <v>0</v>
      </c>
      <c r="W608" s="37">
        <f t="shared" si="258"/>
        <v>0</v>
      </c>
      <c r="X608" s="37">
        <f t="shared" si="258"/>
        <v>0</v>
      </c>
      <c r="Y608" s="37">
        <f t="shared" si="258"/>
        <v>0</v>
      </c>
      <c r="Z608" s="37">
        <f t="shared" si="258"/>
        <v>0</v>
      </c>
      <c r="AA608" s="37">
        <f t="shared" si="258"/>
        <v>0</v>
      </c>
      <c r="AB608" s="37">
        <f t="shared" si="258"/>
        <v>0</v>
      </c>
      <c r="AC608" s="37">
        <f t="shared" si="258"/>
        <v>0</v>
      </c>
      <c r="AD608" s="37">
        <f t="shared" si="258"/>
        <v>0</v>
      </c>
      <c r="AE608" s="37">
        <f t="shared" si="258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59">+C502</f>
        <v>0</v>
      </c>
      <c r="D609" s="37">
        <f t="shared" si="259"/>
        <v>0</v>
      </c>
      <c r="E609" s="37">
        <f t="shared" si="259"/>
        <v>0</v>
      </c>
      <c r="F609" s="37">
        <f t="shared" si="259"/>
        <v>0</v>
      </c>
      <c r="G609" s="37">
        <f t="shared" si="259"/>
        <v>0</v>
      </c>
      <c r="H609" s="37">
        <f t="shared" si="259"/>
        <v>0</v>
      </c>
      <c r="I609" s="37">
        <f t="shared" si="259"/>
        <v>0</v>
      </c>
      <c r="J609" s="37">
        <f t="shared" si="259"/>
        <v>0</v>
      </c>
      <c r="K609" s="37">
        <f t="shared" si="259"/>
        <v>0</v>
      </c>
      <c r="L609" s="37">
        <f t="shared" si="259"/>
        <v>0</v>
      </c>
      <c r="M609" s="37">
        <f t="shared" si="259"/>
        <v>0</v>
      </c>
      <c r="N609" s="37">
        <f t="shared" si="259"/>
        <v>0</v>
      </c>
      <c r="O609" s="37">
        <f t="shared" si="259"/>
        <v>0</v>
      </c>
      <c r="P609" s="37">
        <f t="shared" si="259"/>
        <v>0</v>
      </c>
      <c r="Q609" s="37">
        <f t="shared" si="259"/>
        <v>0</v>
      </c>
      <c r="R609" s="37">
        <f t="shared" si="259"/>
        <v>0</v>
      </c>
      <c r="S609" s="37">
        <f t="shared" si="259"/>
        <v>0</v>
      </c>
      <c r="T609" s="37">
        <f t="shared" si="259"/>
        <v>0</v>
      </c>
      <c r="U609" s="37">
        <f t="shared" si="259"/>
        <v>0</v>
      </c>
      <c r="V609" s="37">
        <f t="shared" si="259"/>
        <v>0</v>
      </c>
      <c r="W609" s="37">
        <f t="shared" si="259"/>
        <v>0</v>
      </c>
      <c r="X609" s="37">
        <f t="shared" si="259"/>
        <v>0</v>
      </c>
      <c r="Y609" s="37">
        <f t="shared" si="259"/>
        <v>0</v>
      </c>
      <c r="Z609" s="37">
        <f t="shared" si="259"/>
        <v>0</v>
      </c>
      <c r="AA609" s="37">
        <f t="shared" si="259"/>
        <v>0</v>
      </c>
      <c r="AB609" s="37">
        <f t="shared" si="259"/>
        <v>0</v>
      </c>
      <c r="AC609" s="37">
        <f t="shared" si="259"/>
        <v>0</v>
      </c>
      <c r="AD609" s="37">
        <f t="shared" si="259"/>
        <v>0</v>
      </c>
      <c r="AE609" s="37">
        <f t="shared" si="25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0">+C515</f>
        <v>0</v>
      </c>
      <c r="D611" s="37">
        <f t="shared" si="260"/>
        <v>0</v>
      </c>
      <c r="E611" s="37">
        <f t="shared" si="260"/>
        <v>0</v>
      </c>
      <c r="F611" s="37">
        <f t="shared" si="260"/>
        <v>0</v>
      </c>
      <c r="G611" s="37">
        <f t="shared" si="260"/>
        <v>0</v>
      </c>
      <c r="H611" s="37">
        <f t="shared" si="260"/>
        <v>0</v>
      </c>
      <c r="I611" s="37">
        <f t="shared" si="260"/>
        <v>0</v>
      </c>
      <c r="J611" s="37">
        <f t="shared" si="260"/>
        <v>0</v>
      </c>
      <c r="K611" s="37">
        <f t="shared" si="260"/>
        <v>0</v>
      </c>
      <c r="L611" s="37">
        <f t="shared" si="260"/>
        <v>0</v>
      </c>
      <c r="M611" s="37">
        <f t="shared" si="260"/>
        <v>0</v>
      </c>
      <c r="N611" s="37">
        <f t="shared" si="260"/>
        <v>0</v>
      </c>
      <c r="O611" s="37">
        <f t="shared" si="260"/>
        <v>0</v>
      </c>
      <c r="P611" s="37">
        <f t="shared" si="260"/>
        <v>0</v>
      </c>
      <c r="Q611" s="37">
        <f t="shared" si="260"/>
        <v>0</v>
      </c>
      <c r="R611" s="37">
        <f t="shared" si="260"/>
        <v>0</v>
      </c>
      <c r="S611" s="37">
        <f t="shared" si="260"/>
        <v>0</v>
      </c>
      <c r="T611" s="37">
        <f t="shared" si="260"/>
        <v>0</v>
      </c>
      <c r="U611" s="37">
        <f t="shared" si="260"/>
        <v>0</v>
      </c>
      <c r="V611" s="37">
        <f t="shared" si="260"/>
        <v>0</v>
      </c>
      <c r="W611" s="37">
        <f t="shared" si="260"/>
        <v>0</v>
      </c>
      <c r="X611" s="37">
        <f t="shared" si="260"/>
        <v>0</v>
      </c>
      <c r="Y611" s="37">
        <f t="shared" si="260"/>
        <v>0</v>
      </c>
      <c r="Z611" s="37">
        <f t="shared" si="260"/>
        <v>0</v>
      </c>
      <c r="AA611" s="37">
        <f t="shared" si="260"/>
        <v>0</v>
      </c>
      <c r="AB611" s="37">
        <f t="shared" si="260"/>
        <v>0</v>
      </c>
      <c r="AC611" s="37">
        <f t="shared" si="260"/>
        <v>0</v>
      </c>
      <c r="AD611" s="37">
        <f t="shared" si="260"/>
        <v>0</v>
      </c>
      <c r="AE611" s="37">
        <f t="shared" si="260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1">+C520</f>
        <v>0</v>
      </c>
      <c r="D612" s="37">
        <f t="shared" si="261"/>
        <v>0</v>
      </c>
      <c r="E612" s="37">
        <f t="shared" si="261"/>
        <v>0</v>
      </c>
      <c r="F612" s="37">
        <f t="shared" si="261"/>
        <v>0</v>
      </c>
      <c r="G612" s="37">
        <f t="shared" si="261"/>
        <v>0</v>
      </c>
      <c r="H612" s="37">
        <f t="shared" si="261"/>
        <v>0</v>
      </c>
      <c r="I612" s="37">
        <f t="shared" si="261"/>
        <v>0</v>
      </c>
      <c r="J612" s="37">
        <f t="shared" si="261"/>
        <v>0</v>
      </c>
      <c r="K612" s="37">
        <f t="shared" si="261"/>
        <v>0</v>
      </c>
      <c r="L612" s="37">
        <f t="shared" si="261"/>
        <v>0</v>
      </c>
      <c r="M612" s="37">
        <f t="shared" si="261"/>
        <v>0</v>
      </c>
      <c r="N612" s="37">
        <f t="shared" si="261"/>
        <v>0</v>
      </c>
      <c r="O612" s="37">
        <f t="shared" si="261"/>
        <v>0</v>
      </c>
      <c r="P612" s="37">
        <f t="shared" si="261"/>
        <v>0</v>
      </c>
      <c r="Q612" s="37">
        <f t="shared" si="261"/>
        <v>0</v>
      </c>
      <c r="R612" s="37">
        <f t="shared" si="261"/>
        <v>0</v>
      </c>
      <c r="S612" s="37">
        <f t="shared" si="261"/>
        <v>0</v>
      </c>
      <c r="T612" s="37">
        <f t="shared" si="261"/>
        <v>0</v>
      </c>
      <c r="U612" s="37">
        <f t="shared" si="261"/>
        <v>0</v>
      </c>
      <c r="V612" s="37">
        <f t="shared" si="261"/>
        <v>0</v>
      </c>
      <c r="W612" s="37">
        <f t="shared" si="261"/>
        <v>0</v>
      </c>
      <c r="X612" s="37">
        <f t="shared" si="261"/>
        <v>0</v>
      </c>
      <c r="Y612" s="37">
        <f t="shared" si="261"/>
        <v>0</v>
      </c>
      <c r="Z612" s="37">
        <f t="shared" si="261"/>
        <v>0</v>
      </c>
      <c r="AA612" s="37">
        <f t="shared" si="261"/>
        <v>0</v>
      </c>
      <c r="AB612" s="37">
        <f t="shared" si="261"/>
        <v>0</v>
      </c>
      <c r="AC612" s="37">
        <f t="shared" si="261"/>
        <v>0</v>
      </c>
      <c r="AD612" s="37">
        <f t="shared" si="261"/>
        <v>0</v>
      </c>
      <c r="AE612" s="37">
        <f t="shared" si="261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2">+C614+C615+C616+C617+C618+C619+C620+C621+C622+C623</f>
        <v>0.79751898533139831</v>
      </c>
      <c r="D613" s="28">
        <f t="shared" si="262"/>
        <v>0.80631093407109555</v>
      </c>
      <c r="E613" s="28">
        <f t="shared" si="262"/>
        <v>0.82068277362347042</v>
      </c>
      <c r="F613" s="28">
        <f t="shared" si="262"/>
        <v>0.83585731835223798</v>
      </c>
      <c r="G613" s="28">
        <f t="shared" si="262"/>
        <v>0.85243026674224387</v>
      </c>
      <c r="H613" s="28">
        <f t="shared" si="262"/>
        <v>0.85533798150098306</v>
      </c>
      <c r="I613" s="28">
        <f t="shared" si="262"/>
        <v>0.85650777733323424</v>
      </c>
      <c r="J613" s="28">
        <f t="shared" si="262"/>
        <v>0.89369090017026764</v>
      </c>
      <c r="K613" s="28">
        <f t="shared" si="262"/>
        <v>0.89374410466868603</v>
      </c>
      <c r="L613" s="28">
        <f t="shared" si="262"/>
        <v>0.8930484701418463</v>
      </c>
      <c r="M613" s="28">
        <f t="shared" si="262"/>
        <v>0.8888740469461679</v>
      </c>
      <c r="N613" s="28">
        <f t="shared" si="262"/>
        <v>0.88315024459882419</v>
      </c>
      <c r="O613" s="28">
        <f t="shared" si="262"/>
        <v>0.88468617474462408</v>
      </c>
      <c r="P613" s="28">
        <f t="shared" si="262"/>
        <v>0.88333560757357588</v>
      </c>
      <c r="Q613" s="28">
        <f t="shared" si="262"/>
        <v>0.8888903595147537</v>
      </c>
      <c r="R613" s="28">
        <f t="shared" si="262"/>
        <v>0.8914737978232512</v>
      </c>
      <c r="S613" s="28">
        <f t="shared" si="262"/>
        <v>0.89331803327571591</v>
      </c>
      <c r="T613" s="28">
        <f t="shared" si="262"/>
        <v>0.89388799092643334</v>
      </c>
      <c r="U613" s="28">
        <f t="shared" si="262"/>
        <v>0.86932672258089005</v>
      </c>
      <c r="V613" s="28">
        <f t="shared" si="262"/>
        <v>0.8395802722941883</v>
      </c>
      <c r="W613" s="28">
        <f t="shared" si="262"/>
        <v>0.81695640930289626</v>
      </c>
      <c r="X613" s="28">
        <f t="shared" si="262"/>
        <v>0.76691468190861933</v>
      </c>
      <c r="Y613" s="28">
        <f t="shared" si="262"/>
        <v>0.75470211650448338</v>
      </c>
      <c r="Z613" s="28">
        <f t="shared" si="262"/>
        <v>0.73846228674996528</v>
      </c>
      <c r="AA613" s="28">
        <f t="shared" si="262"/>
        <v>0.73874613439395809</v>
      </c>
      <c r="AB613" s="28">
        <f t="shared" si="262"/>
        <v>0.73933793416786697</v>
      </c>
      <c r="AC613" s="28">
        <f t="shared" si="262"/>
        <v>0.71919966771926946</v>
      </c>
      <c r="AD613" s="28">
        <f t="shared" si="262"/>
        <v>0.69794846527284482</v>
      </c>
      <c r="AE613" s="28">
        <f t="shared" si="262"/>
        <v>0.67766539441639062</v>
      </c>
    </row>
    <row r="614" spans="1:31" x14ac:dyDescent="0.2">
      <c r="A614" s="9" t="s">
        <v>392</v>
      </c>
      <c r="B614" s="4" t="s">
        <v>393</v>
      </c>
      <c r="C614" s="37">
        <f t="shared" ref="C614:AE614" si="263">+C525</f>
        <v>0.6659599476184983</v>
      </c>
      <c r="D614" s="37">
        <f t="shared" si="263"/>
        <v>0.67320752670911177</v>
      </c>
      <c r="E614" s="37">
        <f t="shared" si="263"/>
        <v>0.68590881644856272</v>
      </c>
      <c r="F614" s="37">
        <f t="shared" si="263"/>
        <v>0.7023145531107301</v>
      </c>
      <c r="G614" s="37">
        <f t="shared" si="263"/>
        <v>0.71879446917228784</v>
      </c>
      <c r="H614" s="37">
        <f t="shared" si="263"/>
        <v>0.72436544246721946</v>
      </c>
      <c r="I614" s="37">
        <f t="shared" si="263"/>
        <v>0.72588907285275306</v>
      </c>
      <c r="J614" s="37">
        <f t="shared" si="263"/>
        <v>0.76111131877023341</v>
      </c>
      <c r="K614" s="37">
        <f t="shared" si="263"/>
        <v>0.76439285098907872</v>
      </c>
      <c r="L614" s="37">
        <f t="shared" si="263"/>
        <v>0.76689304095793986</v>
      </c>
      <c r="M614" s="37">
        <f t="shared" si="263"/>
        <v>0.76941805460533941</v>
      </c>
      <c r="N614" s="37">
        <f t="shared" si="263"/>
        <v>0.77498229400109042</v>
      </c>
      <c r="O614" s="37">
        <f t="shared" si="263"/>
        <v>0.77778826061999173</v>
      </c>
      <c r="P614" s="37">
        <f t="shared" si="263"/>
        <v>0.78013749549289668</v>
      </c>
      <c r="Q614" s="37">
        <f t="shared" si="263"/>
        <v>0.78460431983797285</v>
      </c>
      <c r="R614" s="37">
        <f t="shared" si="263"/>
        <v>0.78868807481957171</v>
      </c>
      <c r="S614" s="37">
        <f t="shared" si="263"/>
        <v>0.79355740666080288</v>
      </c>
      <c r="T614" s="37">
        <f t="shared" si="263"/>
        <v>0.79768354496129801</v>
      </c>
      <c r="U614" s="37">
        <f t="shared" si="263"/>
        <v>0.77809610139028607</v>
      </c>
      <c r="V614" s="37">
        <f t="shared" si="263"/>
        <v>0.75417221343948049</v>
      </c>
      <c r="W614" s="37">
        <f t="shared" si="263"/>
        <v>0.7356126350412765</v>
      </c>
      <c r="X614" s="37">
        <f t="shared" si="263"/>
        <v>0.68710322014863878</v>
      </c>
      <c r="Y614" s="37">
        <f t="shared" si="263"/>
        <v>0.67307244562438928</v>
      </c>
      <c r="Z614" s="37">
        <f t="shared" si="263"/>
        <v>0.6587743042867501</v>
      </c>
      <c r="AA614" s="37">
        <f t="shared" si="263"/>
        <v>0.66114525420223358</v>
      </c>
      <c r="AB614" s="37">
        <f t="shared" si="263"/>
        <v>0.66222034745630909</v>
      </c>
      <c r="AC614" s="37">
        <f t="shared" si="263"/>
        <v>0.64338378331542845</v>
      </c>
      <c r="AD614" s="37">
        <f t="shared" si="263"/>
        <v>0.6240834653350319</v>
      </c>
      <c r="AE614" s="37">
        <f t="shared" si="263"/>
        <v>0.60488368904404055</v>
      </c>
    </row>
    <row r="615" spans="1:31" x14ac:dyDescent="0.2">
      <c r="A615" s="9" t="s">
        <v>439</v>
      </c>
      <c r="B615" s="4" t="s">
        <v>440</v>
      </c>
      <c r="C615" s="37">
        <f t="shared" ref="C615:AE615" si="264">+C530</f>
        <v>6.7599267342089139E-2</v>
      </c>
      <c r="D615" s="37">
        <f t="shared" si="264"/>
        <v>6.8821980267650601E-2</v>
      </c>
      <c r="E615" s="37">
        <f t="shared" si="264"/>
        <v>6.9954797028014465E-2</v>
      </c>
      <c r="F615" s="37">
        <f t="shared" si="264"/>
        <v>7.1341440200403464E-2</v>
      </c>
      <c r="G615" s="37">
        <f t="shared" si="264"/>
        <v>7.3690162494826489E-2</v>
      </c>
      <c r="H615" s="37">
        <f t="shared" si="264"/>
        <v>7.3763680575696045E-2</v>
      </c>
      <c r="I615" s="37">
        <f t="shared" si="264"/>
        <v>7.555665371443511E-2</v>
      </c>
      <c r="J615" s="37">
        <f t="shared" si="264"/>
        <v>8.0153349134335958E-2</v>
      </c>
      <c r="K615" s="37">
        <f t="shared" si="264"/>
        <v>8.0147119373983514E-2</v>
      </c>
      <c r="L615" s="37">
        <f t="shared" si="264"/>
        <v>8.0766071697528835E-2</v>
      </c>
      <c r="M615" s="37">
        <f t="shared" si="264"/>
        <v>7.8371056628281088E-2</v>
      </c>
      <c r="N615" s="37">
        <f t="shared" si="264"/>
        <v>6.8425696579419132E-2</v>
      </c>
      <c r="O615" s="37">
        <f t="shared" si="264"/>
        <v>6.8672439218518955E-2</v>
      </c>
      <c r="P615" s="37">
        <f t="shared" si="264"/>
        <v>6.6686640767711705E-2</v>
      </c>
      <c r="Q615" s="37">
        <f t="shared" si="264"/>
        <v>6.9712394345863335E-2</v>
      </c>
      <c r="R615" s="37">
        <f t="shared" si="264"/>
        <v>7.0361355692880781E-2</v>
      </c>
      <c r="S615" s="37">
        <f t="shared" si="264"/>
        <v>7.0519004082246761E-2</v>
      </c>
      <c r="T615" s="37">
        <f t="shared" si="264"/>
        <v>7.0190361988958477E-2</v>
      </c>
      <c r="U615" s="37">
        <f t="shared" si="264"/>
        <v>6.8549715729371408E-2</v>
      </c>
      <c r="V615" s="37">
        <f t="shared" si="264"/>
        <v>6.6017332622633415E-2</v>
      </c>
      <c r="W615" s="37">
        <f t="shared" si="264"/>
        <v>6.5145255630119719E-2</v>
      </c>
      <c r="X615" s="37">
        <f t="shared" si="264"/>
        <v>6.359820019698055E-2</v>
      </c>
      <c r="Y615" s="37">
        <f t="shared" si="264"/>
        <v>6.5514019379594127E-2</v>
      </c>
      <c r="Z615" s="37">
        <f t="shared" si="264"/>
        <v>6.3643611975215203E-2</v>
      </c>
      <c r="AA615" s="37">
        <f t="shared" si="264"/>
        <v>6.1623679642224448E-2</v>
      </c>
      <c r="AB615" s="37">
        <f t="shared" si="264"/>
        <v>6.1262119928057801E-2</v>
      </c>
      <c r="AC615" s="37">
        <f t="shared" si="264"/>
        <v>6.0512881076841024E-2</v>
      </c>
      <c r="AD615" s="37">
        <f t="shared" si="264"/>
        <v>5.9365056247312913E-2</v>
      </c>
      <c r="AE615" s="37">
        <f t="shared" si="264"/>
        <v>5.9084821318349988E-2</v>
      </c>
    </row>
    <row r="616" spans="1:31" x14ac:dyDescent="0.2">
      <c r="A616" s="9" t="s">
        <v>477</v>
      </c>
      <c r="B616" s="4" t="s">
        <v>478</v>
      </c>
      <c r="C616" s="37">
        <f t="shared" ref="C616:AE616" si="265">+C536</f>
        <v>0</v>
      </c>
      <c r="D616" s="37">
        <f t="shared" si="265"/>
        <v>0</v>
      </c>
      <c r="E616" s="37">
        <f t="shared" si="265"/>
        <v>0</v>
      </c>
      <c r="F616" s="37">
        <f t="shared" si="265"/>
        <v>0</v>
      </c>
      <c r="G616" s="37">
        <f t="shared" si="265"/>
        <v>0</v>
      </c>
      <c r="H616" s="37">
        <f t="shared" si="265"/>
        <v>0</v>
      </c>
      <c r="I616" s="37">
        <f t="shared" si="265"/>
        <v>0</v>
      </c>
      <c r="J616" s="37">
        <f t="shared" si="265"/>
        <v>0</v>
      </c>
      <c r="K616" s="37">
        <f t="shared" si="265"/>
        <v>0</v>
      </c>
      <c r="L616" s="37">
        <f t="shared" si="265"/>
        <v>0</v>
      </c>
      <c r="M616" s="37">
        <f t="shared" si="265"/>
        <v>0</v>
      </c>
      <c r="N616" s="37">
        <f t="shared" si="265"/>
        <v>0</v>
      </c>
      <c r="O616" s="37">
        <f t="shared" si="265"/>
        <v>0</v>
      </c>
      <c r="P616" s="37">
        <f t="shared" si="265"/>
        <v>0</v>
      </c>
      <c r="Q616" s="37">
        <f t="shared" si="265"/>
        <v>0</v>
      </c>
      <c r="R616" s="37">
        <f t="shared" si="265"/>
        <v>0</v>
      </c>
      <c r="S616" s="37">
        <f t="shared" si="265"/>
        <v>0</v>
      </c>
      <c r="T616" s="37">
        <f t="shared" si="265"/>
        <v>0</v>
      </c>
      <c r="U616" s="37">
        <f t="shared" si="265"/>
        <v>0</v>
      </c>
      <c r="V616" s="37">
        <f t="shared" si="265"/>
        <v>0</v>
      </c>
      <c r="W616" s="37">
        <f t="shared" si="265"/>
        <v>0</v>
      </c>
      <c r="X616" s="37">
        <f t="shared" si="265"/>
        <v>0</v>
      </c>
      <c r="Y616" s="37">
        <f t="shared" si="265"/>
        <v>0</v>
      </c>
      <c r="Z616" s="37">
        <f t="shared" si="265"/>
        <v>0</v>
      </c>
      <c r="AA616" s="37">
        <f t="shared" si="265"/>
        <v>0</v>
      </c>
      <c r="AB616" s="37">
        <f t="shared" si="265"/>
        <v>0</v>
      </c>
      <c r="AC616" s="37">
        <f t="shared" si="265"/>
        <v>0</v>
      </c>
      <c r="AD616" s="37">
        <f t="shared" si="265"/>
        <v>0</v>
      </c>
      <c r="AE616" s="37">
        <f t="shared" si="265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6">+C545</f>
        <v>6.3959770370810909E-2</v>
      </c>
      <c r="D619" s="36">
        <f t="shared" si="266"/>
        <v>6.4281427094333182E-2</v>
      </c>
      <c r="E619" s="36">
        <f t="shared" si="266"/>
        <v>6.481916014689329E-2</v>
      </c>
      <c r="F619" s="36">
        <f t="shared" si="266"/>
        <v>6.2201325041104372E-2</v>
      </c>
      <c r="G619" s="36">
        <f t="shared" si="266"/>
        <v>5.9945635075129532E-2</v>
      </c>
      <c r="H619" s="36">
        <f t="shared" si="266"/>
        <v>5.720885845806755E-2</v>
      </c>
      <c r="I619" s="36">
        <f t="shared" si="266"/>
        <v>5.5062050766046082E-2</v>
      </c>
      <c r="J619" s="36">
        <f t="shared" si="266"/>
        <v>5.2426232265698355E-2</v>
      </c>
      <c r="K619" s="36">
        <f t="shared" si="266"/>
        <v>4.9204134305623703E-2</v>
      </c>
      <c r="L619" s="36">
        <f t="shared" si="266"/>
        <v>4.5389357486377624E-2</v>
      </c>
      <c r="M619" s="36">
        <f t="shared" si="266"/>
        <v>4.1084935712547441E-2</v>
      </c>
      <c r="N619" s="36">
        <f t="shared" si="266"/>
        <v>3.9742254018314695E-2</v>
      </c>
      <c r="O619" s="36">
        <f t="shared" si="266"/>
        <v>3.8225474906113381E-2</v>
      </c>
      <c r="P619" s="36">
        <f t="shared" si="266"/>
        <v>3.651147131296751E-2</v>
      </c>
      <c r="Q619" s="36">
        <f t="shared" si="266"/>
        <v>3.4573645330917564E-2</v>
      </c>
      <c r="R619" s="36">
        <f t="shared" si="266"/>
        <v>3.2424367310798625E-2</v>
      </c>
      <c r="S619" s="36">
        <f t="shared" si="266"/>
        <v>2.9241622532666312E-2</v>
      </c>
      <c r="T619" s="36">
        <f t="shared" si="266"/>
        <v>2.60140839761769E-2</v>
      </c>
      <c r="U619" s="36">
        <f t="shared" si="266"/>
        <v>2.2680905461232637E-2</v>
      </c>
      <c r="V619" s="36">
        <f t="shared" si="266"/>
        <v>1.9390726232074426E-2</v>
      </c>
      <c r="W619" s="36">
        <f t="shared" si="266"/>
        <v>1.6198518631500004E-2</v>
      </c>
      <c r="X619" s="36">
        <f t="shared" si="266"/>
        <v>1.6213261563E-2</v>
      </c>
      <c r="Y619" s="36">
        <f t="shared" si="266"/>
        <v>1.6115651500500001E-2</v>
      </c>
      <c r="Z619" s="36">
        <f t="shared" si="266"/>
        <v>1.6044370488E-2</v>
      </c>
      <c r="AA619" s="36">
        <f t="shared" si="266"/>
        <v>1.5977200549500001E-2</v>
      </c>
      <c r="AB619" s="36">
        <f t="shared" si="266"/>
        <v>1.5855466783500003E-2</v>
      </c>
      <c r="AC619" s="36">
        <f t="shared" si="266"/>
        <v>1.5303003327000003E-2</v>
      </c>
      <c r="AD619" s="36">
        <f t="shared" si="266"/>
        <v>1.4499943690499999E-2</v>
      </c>
      <c r="AE619" s="36">
        <f t="shared" si="266"/>
        <v>1.3696884054000002E-2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7">+C554</f>
        <v>0</v>
      </c>
      <c r="D623" s="37">
        <f t="shared" si="267"/>
        <v>0</v>
      </c>
      <c r="E623" s="37">
        <f t="shared" si="267"/>
        <v>0</v>
      </c>
      <c r="F623" s="37">
        <f t="shared" si="267"/>
        <v>0</v>
      </c>
      <c r="G623" s="37">
        <f t="shared" si="267"/>
        <v>0</v>
      </c>
      <c r="H623" s="37">
        <f t="shared" si="267"/>
        <v>0</v>
      </c>
      <c r="I623" s="37">
        <f t="shared" si="267"/>
        <v>0</v>
      </c>
      <c r="J623" s="37">
        <f t="shared" si="267"/>
        <v>0</v>
      </c>
      <c r="K623" s="37">
        <f t="shared" si="267"/>
        <v>0</v>
      </c>
      <c r="L623" s="37">
        <f t="shared" si="267"/>
        <v>0</v>
      </c>
      <c r="M623" s="37">
        <f t="shared" si="267"/>
        <v>0</v>
      </c>
      <c r="N623" s="37">
        <f t="shared" si="267"/>
        <v>0</v>
      </c>
      <c r="O623" s="37">
        <f t="shared" si="267"/>
        <v>0</v>
      </c>
      <c r="P623" s="37">
        <f t="shared" si="267"/>
        <v>0</v>
      </c>
      <c r="Q623" s="37">
        <f t="shared" si="267"/>
        <v>0</v>
      </c>
      <c r="R623" s="37">
        <f t="shared" si="267"/>
        <v>0</v>
      </c>
      <c r="S623" s="37">
        <f t="shared" si="267"/>
        <v>0</v>
      </c>
      <c r="T623" s="37">
        <f t="shared" si="267"/>
        <v>0</v>
      </c>
      <c r="U623" s="37">
        <f t="shared" si="267"/>
        <v>0</v>
      </c>
      <c r="V623" s="37">
        <f t="shared" si="267"/>
        <v>0</v>
      </c>
      <c r="W623" s="37">
        <f t="shared" si="267"/>
        <v>0</v>
      </c>
      <c r="X623" s="37">
        <f t="shared" si="267"/>
        <v>0</v>
      </c>
      <c r="Y623" s="37">
        <f t="shared" si="267"/>
        <v>0</v>
      </c>
      <c r="Z623" s="37">
        <f t="shared" si="267"/>
        <v>0</v>
      </c>
      <c r="AA623" s="37">
        <f t="shared" si="267"/>
        <v>0</v>
      </c>
      <c r="AB623" s="37">
        <f t="shared" si="267"/>
        <v>0</v>
      </c>
      <c r="AC623" s="37">
        <f t="shared" si="267"/>
        <v>0</v>
      </c>
      <c r="AD623" s="37">
        <f t="shared" si="267"/>
        <v>0</v>
      </c>
      <c r="AE623" s="37">
        <f t="shared" si="267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68">+C625+C626+C627+C628+C629+C630+C631+C632</f>
        <v>1.6433265157870559E-4</v>
      </c>
      <c r="D624" s="28">
        <f t="shared" si="268"/>
        <v>2.4887839999999999E-5</v>
      </c>
      <c r="E624" s="28">
        <f t="shared" si="268"/>
        <v>5.8705269310879943E-4</v>
      </c>
      <c r="F624" s="28">
        <f t="shared" si="268"/>
        <v>2.1179872E-5</v>
      </c>
      <c r="G624" s="28">
        <f t="shared" si="268"/>
        <v>4.3659780020835076E-5</v>
      </c>
      <c r="H624" s="28">
        <f t="shared" si="268"/>
        <v>2.3713920000000001E-5</v>
      </c>
      <c r="I624" s="28">
        <f t="shared" si="268"/>
        <v>1.7971574399999998E-4</v>
      </c>
      <c r="J624" s="28">
        <f t="shared" si="268"/>
        <v>3.8933075200000003E-5</v>
      </c>
      <c r="K624" s="28">
        <f t="shared" si="268"/>
        <v>2.4443295999999999E-5</v>
      </c>
      <c r="L624" s="28">
        <f t="shared" si="268"/>
        <v>3.1581630231482258E-5</v>
      </c>
      <c r="M624" s="28">
        <f t="shared" si="268"/>
        <v>8.1875393995373705E-5</v>
      </c>
      <c r="N624" s="28">
        <f t="shared" si="268"/>
        <v>1.2669801625823869E-4</v>
      </c>
      <c r="O624" s="28">
        <f t="shared" si="268"/>
        <v>7.3646278293803332E-5</v>
      </c>
      <c r="P624" s="28">
        <f t="shared" si="268"/>
        <v>3.8671403504148504E-4</v>
      </c>
      <c r="Q624" s="28">
        <f t="shared" si="268"/>
        <v>9.513579107301443E-4</v>
      </c>
      <c r="R624" s="28">
        <f t="shared" si="268"/>
        <v>1.1668543999999999E-5</v>
      </c>
      <c r="S624" s="28">
        <f t="shared" si="268"/>
        <v>1.12888416E-4</v>
      </c>
      <c r="T624" s="28">
        <f t="shared" si="268"/>
        <v>0</v>
      </c>
      <c r="U624" s="28">
        <f t="shared" si="268"/>
        <v>0</v>
      </c>
      <c r="V624" s="28">
        <f t="shared" si="268"/>
        <v>0</v>
      </c>
      <c r="W624" s="28">
        <f t="shared" si="268"/>
        <v>0</v>
      </c>
      <c r="X624" s="28">
        <f t="shared" si="268"/>
        <v>0</v>
      </c>
      <c r="Y624" s="28">
        <f t="shared" si="268"/>
        <v>1.9653571328711632E-4</v>
      </c>
      <c r="Z624" s="28">
        <f t="shared" si="268"/>
        <v>0</v>
      </c>
      <c r="AA624" s="28">
        <f t="shared" si="268"/>
        <v>1.494960180315561E-7</v>
      </c>
      <c r="AB624" s="28">
        <f t="shared" si="268"/>
        <v>0</v>
      </c>
      <c r="AC624" s="28">
        <f t="shared" si="268"/>
        <v>1.8933717022897717E-3</v>
      </c>
      <c r="AD624" s="28">
        <f t="shared" si="268"/>
        <v>6.8577204171675339E-4</v>
      </c>
      <c r="AE624" s="28">
        <f t="shared" si="268"/>
        <v>1.4151776625717556E-3</v>
      </c>
    </row>
    <row r="625" spans="1:31" x14ac:dyDescent="0.2">
      <c r="A625" s="9" t="s">
        <v>549</v>
      </c>
      <c r="B625" s="4" t="s">
        <v>550</v>
      </c>
      <c r="C625" s="37">
        <f t="shared" ref="C625:AE625" si="269">+C556</f>
        <v>3.8667275578705635E-5</v>
      </c>
      <c r="D625" s="37">
        <f t="shared" si="269"/>
        <v>0</v>
      </c>
      <c r="E625" s="37">
        <f t="shared" si="269"/>
        <v>5.4903240510879945E-4</v>
      </c>
      <c r="F625" s="37">
        <f t="shared" si="269"/>
        <v>0</v>
      </c>
      <c r="G625" s="37">
        <f t="shared" si="269"/>
        <v>3.4800548020835077E-5</v>
      </c>
      <c r="H625" s="37">
        <f t="shared" si="269"/>
        <v>0</v>
      </c>
      <c r="I625" s="37">
        <f t="shared" si="269"/>
        <v>0</v>
      </c>
      <c r="J625" s="37">
        <f t="shared" si="269"/>
        <v>0</v>
      </c>
      <c r="K625" s="37">
        <f t="shared" si="269"/>
        <v>0</v>
      </c>
      <c r="L625" s="37">
        <f t="shared" si="269"/>
        <v>1.546691023148226E-5</v>
      </c>
      <c r="M625" s="37">
        <f t="shared" si="269"/>
        <v>6.6507713995373708E-5</v>
      </c>
      <c r="N625" s="37">
        <f t="shared" si="269"/>
        <v>9.9937056258238684E-5</v>
      </c>
      <c r="O625" s="37">
        <f t="shared" si="269"/>
        <v>4.2076294293803325E-5</v>
      </c>
      <c r="P625" s="37">
        <f t="shared" si="269"/>
        <v>7.3153011041485037E-5</v>
      </c>
      <c r="Q625" s="37">
        <f t="shared" si="269"/>
        <v>3.9872141793014437E-4</v>
      </c>
      <c r="R625" s="37">
        <f t="shared" si="269"/>
        <v>0</v>
      </c>
      <c r="S625" s="37">
        <f t="shared" si="269"/>
        <v>0</v>
      </c>
      <c r="T625" s="37">
        <f t="shared" si="269"/>
        <v>0</v>
      </c>
      <c r="U625" s="37">
        <f t="shared" si="269"/>
        <v>0</v>
      </c>
      <c r="V625" s="37">
        <f t="shared" si="269"/>
        <v>0</v>
      </c>
      <c r="W625" s="37">
        <f t="shared" si="269"/>
        <v>0</v>
      </c>
      <c r="X625" s="37">
        <f t="shared" si="269"/>
        <v>0</v>
      </c>
      <c r="Y625" s="37">
        <f t="shared" si="269"/>
        <v>1.3942211328711631E-4</v>
      </c>
      <c r="Z625" s="37">
        <f t="shared" si="269"/>
        <v>0</v>
      </c>
      <c r="AA625" s="37">
        <f t="shared" si="269"/>
        <v>1.494960180315561E-7</v>
      </c>
      <c r="AB625" s="37">
        <f t="shared" si="269"/>
        <v>0</v>
      </c>
      <c r="AC625" s="37">
        <f t="shared" si="269"/>
        <v>1.6854701022897718E-3</v>
      </c>
      <c r="AD625" s="37">
        <f t="shared" si="269"/>
        <v>5.8819384331675344E-4</v>
      </c>
      <c r="AE625" s="37">
        <f t="shared" si="269"/>
        <v>1.3160071089717556E-3</v>
      </c>
    </row>
    <row r="626" spans="1:31" x14ac:dyDescent="0.2">
      <c r="A626" s="9" t="s">
        <v>668</v>
      </c>
      <c r="B626" s="4" t="s">
        <v>639</v>
      </c>
      <c r="C626" s="37">
        <f t="shared" ref="C626:AE626" si="270">+C559</f>
        <v>0</v>
      </c>
      <c r="D626" s="37">
        <f t="shared" si="270"/>
        <v>0</v>
      </c>
      <c r="E626" s="37">
        <f t="shared" si="270"/>
        <v>0</v>
      </c>
      <c r="F626" s="37">
        <f t="shared" si="270"/>
        <v>0</v>
      </c>
      <c r="G626" s="37">
        <f t="shared" si="270"/>
        <v>0</v>
      </c>
      <c r="H626" s="37">
        <f t="shared" si="270"/>
        <v>0</v>
      </c>
      <c r="I626" s="37">
        <f t="shared" si="270"/>
        <v>0</v>
      </c>
      <c r="J626" s="37">
        <f t="shared" si="270"/>
        <v>0</v>
      </c>
      <c r="K626" s="37">
        <f t="shared" si="270"/>
        <v>0</v>
      </c>
      <c r="L626" s="37">
        <f t="shared" si="270"/>
        <v>0</v>
      </c>
      <c r="M626" s="37">
        <f t="shared" si="270"/>
        <v>0</v>
      </c>
      <c r="N626" s="37">
        <f t="shared" si="270"/>
        <v>0</v>
      </c>
      <c r="O626" s="37">
        <f t="shared" si="270"/>
        <v>0</v>
      </c>
      <c r="P626" s="37">
        <f t="shared" si="270"/>
        <v>0</v>
      </c>
      <c r="Q626" s="37">
        <f t="shared" si="270"/>
        <v>0</v>
      </c>
      <c r="R626" s="37">
        <f t="shared" si="270"/>
        <v>0</v>
      </c>
      <c r="S626" s="37">
        <f t="shared" si="270"/>
        <v>0</v>
      </c>
      <c r="T626" s="37">
        <f t="shared" si="270"/>
        <v>0</v>
      </c>
      <c r="U626" s="37">
        <f t="shared" si="270"/>
        <v>0</v>
      </c>
      <c r="V626" s="37">
        <f t="shared" si="270"/>
        <v>0</v>
      </c>
      <c r="W626" s="37">
        <f t="shared" si="270"/>
        <v>0</v>
      </c>
      <c r="X626" s="37">
        <f t="shared" si="270"/>
        <v>0</v>
      </c>
      <c r="Y626" s="37">
        <f t="shared" si="270"/>
        <v>0</v>
      </c>
      <c r="Z626" s="37">
        <f t="shared" si="270"/>
        <v>0</v>
      </c>
      <c r="AA626" s="37">
        <f t="shared" si="270"/>
        <v>0</v>
      </c>
      <c r="AB626" s="37">
        <f t="shared" si="270"/>
        <v>0</v>
      </c>
      <c r="AC626" s="37">
        <f t="shared" si="270"/>
        <v>0</v>
      </c>
      <c r="AD626" s="37">
        <f t="shared" si="270"/>
        <v>5.1030000000000009E-6</v>
      </c>
      <c r="AE626" s="37">
        <f t="shared" si="270"/>
        <v>0</v>
      </c>
    </row>
    <row r="627" spans="1:31" x14ac:dyDescent="0.2">
      <c r="A627" s="9" t="s">
        <v>678</v>
      </c>
      <c r="B627" s="4" t="s">
        <v>645</v>
      </c>
      <c r="C627" s="37">
        <f t="shared" ref="C627:AE627" si="271">+C562</f>
        <v>1.2566537599999997E-4</v>
      </c>
      <c r="D627" s="37">
        <f t="shared" si="271"/>
        <v>2.4887839999999999E-5</v>
      </c>
      <c r="E627" s="37">
        <f t="shared" si="271"/>
        <v>3.8020288000000006E-5</v>
      </c>
      <c r="F627" s="37">
        <f t="shared" si="271"/>
        <v>2.1179872E-5</v>
      </c>
      <c r="G627" s="37">
        <f t="shared" si="271"/>
        <v>8.8592320000000007E-6</v>
      </c>
      <c r="H627" s="37">
        <f t="shared" si="271"/>
        <v>2.3713920000000001E-5</v>
      </c>
      <c r="I627" s="37">
        <f t="shared" si="271"/>
        <v>1.7971574399999998E-4</v>
      </c>
      <c r="J627" s="37">
        <f t="shared" si="271"/>
        <v>3.8933075200000003E-5</v>
      </c>
      <c r="K627" s="37">
        <f t="shared" si="271"/>
        <v>2.4443295999999999E-5</v>
      </c>
      <c r="L627" s="37">
        <f t="shared" si="271"/>
        <v>1.6114719999999998E-5</v>
      </c>
      <c r="M627" s="37">
        <f t="shared" si="271"/>
        <v>1.5367679999999997E-5</v>
      </c>
      <c r="N627" s="37">
        <f t="shared" si="271"/>
        <v>2.6760959999999997E-5</v>
      </c>
      <c r="O627" s="37">
        <f t="shared" si="271"/>
        <v>3.1569984000000001E-5</v>
      </c>
      <c r="P627" s="37">
        <f t="shared" si="271"/>
        <v>3.1356102399999997E-4</v>
      </c>
      <c r="Q627" s="37">
        <f t="shared" si="271"/>
        <v>5.5263649279999993E-4</v>
      </c>
      <c r="R627" s="37">
        <f t="shared" si="271"/>
        <v>1.1668543999999999E-5</v>
      </c>
      <c r="S627" s="37">
        <f t="shared" si="271"/>
        <v>1.12888416E-4</v>
      </c>
      <c r="T627" s="37">
        <f t="shared" si="271"/>
        <v>0</v>
      </c>
      <c r="U627" s="37">
        <f t="shared" si="271"/>
        <v>0</v>
      </c>
      <c r="V627" s="37">
        <f t="shared" si="271"/>
        <v>0</v>
      </c>
      <c r="W627" s="37">
        <f t="shared" si="271"/>
        <v>0</v>
      </c>
      <c r="X627" s="37">
        <f t="shared" si="271"/>
        <v>0</v>
      </c>
      <c r="Y627" s="37">
        <f t="shared" si="271"/>
        <v>5.7113600000000002E-5</v>
      </c>
      <c r="Z627" s="37">
        <f t="shared" si="271"/>
        <v>0</v>
      </c>
      <c r="AA627" s="37">
        <f t="shared" si="271"/>
        <v>0</v>
      </c>
      <c r="AB627" s="37">
        <f t="shared" si="271"/>
        <v>0</v>
      </c>
      <c r="AC627" s="37">
        <f t="shared" si="271"/>
        <v>2.0790159999999999E-4</v>
      </c>
      <c r="AD627" s="37">
        <f t="shared" si="271"/>
        <v>9.2475198399999986E-5</v>
      </c>
      <c r="AE627" s="37">
        <f t="shared" si="271"/>
        <v>9.9170553600000003E-5</v>
      </c>
    </row>
    <row r="628" spans="1:31" x14ac:dyDescent="0.2">
      <c r="A628" s="9" t="s">
        <v>688</v>
      </c>
      <c r="B628" s="4" t="s">
        <v>651</v>
      </c>
      <c r="C628" s="37">
        <f t="shared" ref="C628:AE628" si="272">+C565</f>
        <v>0</v>
      </c>
      <c r="D628" s="37">
        <f t="shared" si="272"/>
        <v>0</v>
      </c>
      <c r="E628" s="37">
        <f t="shared" si="272"/>
        <v>0</v>
      </c>
      <c r="F628" s="37">
        <f t="shared" si="272"/>
        <v>0</v>
      </c>
      <c r="G628" s="37">
        <f t="shared" si="272"/>
        <v>0</v>
      </c>
      <c r="H628" s="37">
        <f t="shared" si="272"/>
        <v>0</v>
      </c>
      <c r="I628" s="37">
        <f t="shared" si="272"/>
        <v>0</v>
      </c>
      <c r="J628" s="37">
        <f t="shared" si="272"/>
        <v>0</v>
      </c>
      <c r="K628" s="37">
        <f t="shared" si="272"/>
        <v>0</v>
      </c>
      <c r="L628" s="37">
        <f t="shared" si="272"/>
        <v>0</v>
      </c>
      <c r="M628" s="37">
        <f t="shared" si="272"/>
        <v>0</v>
      </c>
      <c r="N628" s="37">
        <f t="shared" si="272"/>
        <v>0</v>
      </c>
      <c r="O628" s="37">
        <f t="shared" si="272"/>
        <v>0</v>
      </c>
      <c r="P628" s="37">
        <f t="shared" si="272"/>
        <v>0</v>
      </c>
      <c r="Q628" s="37">
        <f t="shared" si="272"/>
        <v>0</v>
      </c>
      <c r="R628" s="37">
        <f t="shared" si="272"/>
        <v>0</v>
      </c>
      <c r="S628" s="37">
        <f t="shared" si="272"/>
        <v>0</v>
      </c>
      <c r="T628" s="37">
        <f t="shared" si="272"/>
        <v>0</v>
      </c>
      <c r="U628" s="37">
        <f t="shared" si="272"/>
        <v>0</v>
      </c>
      <c r="V628" s="37">
        <f t="shared" si="272"/>
        <v>0</v>
      </c>
      <c r="W628" s="37">
        <f t="shared" si="272"/>
        <v>0</v>
      </c>
      <c r="X628" s="37">
        <f t="shared" si="272"/>
        <v>0</v>
      </c>
      <c r="Y628" s="37">
        <f t="shared" si="272"/>
        <v>0</v>
      </c>
      <c r="Z628" s="37">
        <f t="shared" si="272"/>
        <v>0</v>
      </c>
      <c r="AA628" s="37">
        <f t="shared" si="272"/>
        <v>0</v>
      </c>
      <c r="AB628" s="37">
        <f t="shared" si="272"/>
        <v>0</v>
      </c>
      <c r="AC628" s="37">
        <f t="shared" si="272"/>
        <v>0</v>
      </c>
      <c r="AD628" s="37">
        <f t="shared" si="272"/>
        <v>0</v>
      </c>
      <c r="AE628" s="37">
        <f t="shared" si="272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3">+C568</f>
        <v>0</v>
      </c>
      <c r="D629" s="37">
        <f t="shared" si="273"/>
        <v>0</v>
      </c>
      <c r="E629" s="37">
        <f t="shared" si="273"/>
        <v>0</v>
      </c>
      <c r="F629" s="37">
        <f t="shared" si="273"/>
        <v>0</v>
      </c>
      <c r="G629" s="37">
        <f t="shared" si="273"/>
        <v>0</v>
      </c>
      <c r="H629" s="37">
        <f t="shared" si="273"/>
        <v>0</v>
      </c>
      <c r="I629" s="37">
        <f t="shared" si="273"/>
        <v>0</v>
      </c>
      <c r="J629" s="37">
        <f t="shared" si="273"/>
        <v>0</v>
      </c>
      <c r="K629" s="37">
        <f t="shared" si="273"/>
        <v>0</v>
      </c>
      <c r="L629" s="37">
        <f t="shared" si="273"/>
        <v>0</v>
      </c>
      <c r="M629" s="37">
        <f t="shared" si="273"/>
        <v>0</v>
      </c>
      <c r="N629" s="37">
        <f t="shared" si="273"/>
        <v>0</v>
      </c>
      <c r="O629" s="37">
        <f t="shared" si="273"/>
        <v>0</v>
      </c>
      <c r="P629" s="37">
        <f t="shared" si="273"/>
        <v>0</v>
      </c>
      <c r="Q629" s="37">
        <f t="shared" si="273"/>
        <v>0</v>
      </c>
      <c r="R629" s="37">
        <f t="shared" si="273"/>
        <v>0</v>
      </c>
      <c r="S629" s="37">
        <f t="shared" si="273"/>
        <v>0</v>
      </c>
      <c r="T629" s="37">
        <f t="shared" si="273"/>
        <v>0</v>
      </c>
      <c r="U629" s="37">
        <f t="shared" si="273"/>
        <v>0</v>
      </c>
      <c r="V629" s="37">
        <f t="shared" si="273"/>
        <v>0</v>
      </c>
      <c r="W629" s="37">
        <f t="shared" si="273"/>
        <v>0</v>
      </c>
      <c r="X629" s="37">
        <f t="shared" si="273"/>
        <v>0</v>
      </c>
      <c r="Y629" s="37">
        <f t="shared" si="273"/>
        <v>0</v>
      </c>
      <c r="Z629" s="37">
        <f t="shared" si="273"/>
        <v>0</v>
      </c>
      <c r="AA629" s="37">
        <f t="shared" si="273"/>
        <v>0</v>
      </c>
      <c r="AB629" s="37">
        <f t="shared" si="273"/>
        <v>0</v>
      </c>
      <c r="AC629" s="37">
        <f t="shared" si="273"/>
        <v>0</v>
      </c>
      <c r="AD629" s="37">
        <f t="shared" si="273"/>
        <v>0</v>
      </c>
      <c r="AE629" s="37">
        <f t="shared" si="273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4">+C571</f>
        <v>0</v>
      </c>
      <c r="D630" s="37">
        <f t="shared" si="274"/>
        <v>0</v>
      </c>
      <c r="E630" s="37">
        <f t="shared" si="274"/>
        <v>0</v>
      </c>
      <c r="F630" s="37">
        <f t="shared" si="274"/>
        <v>0</v>
      </c>
      <c r="G630" s="37">
        <f t="shared" si="274"/>
        <v>0</v>
      </c>
      <c r="H630" s="37">
        <f t="shared" si="274"/>
        <v>0</v>
      </c>
      <c r="I630" s="37">
        <f t="shared" si="274"/>
        <v>0</v>
      </c>
      <c r="J630" s="37">
        <f t="shared" si="274"/>
        <v>0</v>
      </c>
      <c r="K630" s="37">
        <f t="shared" si="274"/>
        <v>0</v>
      </c>
      <c r="L630" s="37">
        <f t="shared" si="274"/>
        <v>0</v>
      </c>
      <c r="M630" s="37">
        <f t="shared" si="274"/>
        <v>0</v>
      </c>
      <c r="N630" s="37">
        <f t="shared" si="274"/>
        <v>0</v>
      </c>
      <c r="O630" s="37">
        <f t="shared" si="274"/>
        <v>0</v>
      </c>
      <c r="P630" s="37">
        <f t="shared" si="274"/>
        <v>0</v>
      </c>
      <c r="Q630" s="37">
        <f t="shared" si="274"/>
        <v>0</v>
      </c>
      <c r="R630" s="37">
        <f t="shared" si="274"/>
        <v>0</v>
      </c>
      <c r="S630" s="37">
        <f t="shared" si="274"/>
        <v>0</v>
      </c>
      <c r="T630" s="37">
        <f t="shared" si="274"/>
        <v>0</v>
      </c>
      <c r="U630" s="37">
        <f t="shared" si="274"/>
        <v>0</v>
      </c>
      <c r="V630" s="37">
        <f t="shared" si="274"/>
        <v>0</v>
      </c>
      <c r="W630" s="37">
        <f t="shared" si="274"/>
        <v>0</v>
      </c>
      <c r="X630" s="37">
        <f t="shared" si="274"/>
        <v>0</v>
      </c>
      <c r="Y630" s="37">
        <f t="shared" si="274"/>
        <v>0</v>
      </c>
      <c r="Z630" s="37">
        <f t="shared" si="274"/>
        <v>0</v>
      </c>
      <c r="AA630" s="37">
        <f t="shared" si="274"/>
        <v>0</v>
      </c>
      <c r="AB630" s="37">
        <f t="shared" si="274"/>
        <v>0</v>
      </c>
      <c r="AC630" s="37">
        <f t="shared" si="274"/>
        <v>0</v>
      </c>
      <c r="AD630" s="37">
        <f t="shared" si="274"/>
        <v>0</v>
      </c>
      <c r="AE630" s="37">
        <f t="shared" si="274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5">+C634+C635+C636+C637+C638</f>
        <v>0.73961458719531636</v>
      </c>
      <c r="D633" s="28">
        <f t="shared" si="275"/>
        <v>0.76247834195938835</v>
      </c>
      <c r="E633" s="28">
        <f t="shared" si="275"/>
        <v>0.76998415481854687</v>
      </c>
      <c r="F633" s="28">
        <f t="shared" si="275"/>
        <v>0.76578110643788266</v>
      </c>
      <c r="G633" s="28">
        <f t="shared" si="275"/>
        <v>0.77690627068710794</v>
      </c>
      <c r="H633" s="28">
        <f t="shared" si="275"/>
        <v>0.83266421013688974</v>
      </c>
      <c r="I633" s="28">
        <f t="shared" si="275"/>
        <v>1.2483084198935794</v>
      </c>
      <c r="J633" s="28">
        <f t="shared" si="275"/>
        <v>1.2904164834803999</v>
      </c>
      <c r="K633" s="28">
        <f t="shared" si="275"/>
        <v>1.3150231814181095</v>
      </c>
      <c r="L633" s="28">
        <f t="shared" si="275"/>
        <v>1.3346526718530227</v>
      </c>
      <c r="M633" s="28">
        <f t="shared" si="275"/>
        <v>1.3597375740292108</v>
      </c>
      <c r="N633" s="28">
        <f t="shared" si="275"/>
        <v>1.3707863170122832</v>
      </c>
      <c r="O633" s="28">
        <f t="shared" si="275"/>
        <v>1.2659551957816206</v>
      </c>
      <c r="P633" s="28">
        <f t="shared" si="275"/>
        <v>1.3923751874632031</v>
      </c>
      <c r="Q633" s="28">
        <f t="shared" si="275"/>
        <v>1.6370489996380684</v>
      </c>
      <c r="R633" s="28">
        <f t="shared" si="275"/>
        <v>1.0162317994948045</v>
      </c>
      <c r="S633" s="28">
        <f t="shared" si="275"/>
        <v>1.2409369275573727</v>
      </c>
      <c r="T633" s="28">
        <f t="shared" si="275"/>
        <v>1.3067718381038973</v>
      </c>
      <c r="U633" s="28">
        <f t="shared" si="275"/>
        <v>1.2768406809384321</v>
      </c>
      <c r="V633" s="28">
        <f t="shared" si="275"/>
        <v>1.265008778112259</v>
      </c>
      <c r="W633" s="28">
        <f t="shared" si="275"/>
        <v>1.5367384330524001</v>
      </c>
      <c r="X633" s="28">
        <f t="shared" si="275"/>
        <v>1.7549237796389994</v>
      </c>
      <c r="Y633" s="28">
        <f t="shared" si="275"/>
        <v>1.8603831719531239</v>
      </c>
      <c r="Z633" s="28">
        <f t="shared" si="275"/>
        <v>2.0287678636216415</v>
      </c>
      <c r="AA633" s="28">
        <f t="shared" si="275"/>
        <v>2.3711300847947996</v>
      </c>
      <c r="AB633" s="28">
        <f t="shared" si="275"/>
        <v>2.717309415213188</v>
      </c>
      <c r="AC633" s="28">
        <f t="shared" si="275"/>
        <v>2.8009589768437708</v>
      </c>
      <c r="AD633" s="28">
        <f t="shared" si="275"/>
        <v>3.1220063071398232</v>
      </c>
      <c r="AE633" s="28">
        <f t="shared" si="275"/>
        <v>3.4155263219866141</v>
      </c>
    </row>
    <row r="634" spans="1:31" x14ac:dyDescent="0.2">
      <c r="A634" s="9" t="s">
        <v>723</v>
      </c>
      <c r="B634" s="4" t="s">
        <v>724</v>
      </c>
      <c r="C634" s="37">
        <f t="shared" ref="C634:AE634" si="276">+C577</f>
        <v>0.39527435441140357</v>
      </c>
      <c r="D634" s="37">
        <f t="shared" si="276"/>
        <v>0.4070950754816875</v>
      </c>
      <c r="E634" s="37">
        <f t="shared" si="276"/>
        <v>0.42052966858631902</v>
      </c>
      <c r="F634" s="37">
        <f t="shared" si="276"/>
        <v>0.44295112728231156</v>
      </c>
      <c r="G634" s="37">
        <f t="shared" si="276"/>
        <v>0.46570999947776892</v>
      </c>
      <c r="H634" s="37">
        <f t="shared" si="276"/>
        <v>0.48867164966253945</v>
      </c>
      <c r="I634" s="37">
        <f t="shared" si="276"/>
        <v>0.51272651888605725</v>
      </c>
      <c r="J634" s="37">
        <f t="shared" si="276"/>
        <v>0.5381314575506051</v>
      </c>
      <c r="K634" s="37">
        <f t="shared" si="276"/>
        <v>0.56430296155278215</v>
      </c>
      <c r="L634" s="37">
        <f t="shared" si="276"/>
        <v>0.59044609451910568</v>
      </c>
      <c r="M634" s="37">
        <f t="shared" si="276"/>
        <v>0.6153746854808545</v>
      </c>
      <c r="N634" s="37">
        <f t="shared" si="276"/>
        <v>0.64052991225137323</v>
      </c>
      <c r="O634" s="37">
        <f t="shared" si="276"/>
        <v>0.66520487430502073</v>
      </c>
      <c r="P634" s="37">
        <f t="shared" si="276"/>
        <v>0.69269894833301748</v>
      </c>
      <c r="Q634" s="37">
        <f t="shared" si="276"/>
        <v>0.71871533176969371</v>
      </c>
      <c r="R634" s="37">
        <f t="shared" si="276"/>
        <v>0.74009065564643317</v>
      </c>
      <c r="S634" s="37">
        <f t="shared" si="276"/>
        <v>0.79764042449424744</v>
      </c>
      <c r="T634" s="37">
        <f t="shared" si="276"/>
        <v>0.8540137236552664</v>
      </c>
      <c r="U634" s="37">
        <f t="shared" si="276"/>
        <v>0.91434605689545434</v>
      </c>
      <c r="V634" s="37">
        <f t="shared" si="276"/>
        <v>1.0609720746257081</v>
      </c>
      <c r="W634" s="37">
        <f t="shared" si="276"/>
        <v>1.1977468718464361</v>
      </c>
      <c r="X634" s="37">
        <f t="shared" si="276"/>
        <v>1.4166484634191123</v>
      </c>
      <c r="Y634" s="37">
        <f t="shared" si="276"/>
        <v>1.5733930776053888</v>
      </c>
      <c r="Z634" s="37">
        <f t="shared" si="276"/>
        <v>1.7516189517634653</v>
      </c>
      <c r="AA634" s="37">
        <f t="shared" si="276"/>
        <v>1.9637750670385055</v>
      </c>
      <c r="AB634" s="37">
        <f t="shared" si="276"/>
        <v>2.2328447273105327</v>
      </c>
      <c r="AC634" s="37">
        <f t="shared" si="276"/>
        <v>2.4406381437988531</v>
      </c>
      <c r="AD634" s="37">
        <f t="shared" si="276"/>
        <v>2.7396442170514872</v>
      </c>
      <c r="AE634" s="37">
        <f t="shared" si="276"/>
        <v>3.0010012448003023</v>
      </c>
    </row>
    <row r="635" spans="1:31" x14ac:dyDescent="0.2">
      <c r="A635" s="9" t="s">
        <v>728</v>
      </c>
      <c r="B635" s="4" t="s">
        <v>729</v>
      </c>
      <c r="C635" s="37">
        <f t="shared" ref="C635:AE636" si="277">+C578</f>
        <v>0</v>
      </c>
      <c r="D635" s="37">
        <f t="shared" si="277"/>
        <v>0</v>
      </c>
      <c r="E635" s="37">
        <f t="shared" si="277"/>
        <v>0</v>
      </c>
      <c r="F635" s="37">
        <f t="shared" si="277"/>
        <v>0</v>
      </c>
      <c r="G635" s="37">
        <f t="shared" si="277"/>
        <v>0</v>
      </c>
      <c r="H635" s="37">
        <f t="shared" si="277"/>
        <v>0</v>
      </c>
      <c r="I635" s="37">
        <f t="shared" si="277"/>
        <v>0</v>
      </c>
      <c r="J635" s="37">
        <f t="shared" si="277"/>
        <v>0</v>
      </c>
      <c r="K635" s="37">
        <f t="shared" si="277"/>
        <v>0</v>
      </c>
      <c r="L635" s="37">
        <f t="shared" si="277"/>
        <v>0</v>
      </c>
      <c r="M635" s="37">
        <f t="shared" si="277"/>
        <v>0</v>
      </c>
      <c r="N635" s="37">
        <f t="shared" si="277"/>
        <v>0</v>
      </c>
      <c r="O635" s="37">
        <f t="shared" si="277"/>
        <v>0</v>
      </c>
      <c r="P635" s="37">
        <f t="shared" si="277"/>
        <v>0</v>
      </c>
      <c r="Q635" s="37">
        <f t="shared" si="277"/>
        <v>0</v>
      </c>
      <c r="R635" s="37">
        <f t="shared" si="277"/>
        <v>0</v>
      </c>
      <c r="S635" s="37">
        <f t="shared" si="277"/>
        <v>0</v>
      </c>
      <c r="T635" s="37">
        <f t="shared" si="277"/>
        <v>0</v>
      </c>
      <c r="U635" s="37">
        <f t="shared" si="277"/>
        <v>0</v>
      </c>
      <c r="V635" s="37">
        <f t="shared" si="277"/>
        <v>0</v>
      </c>
      <c r="W635" s="37">
        <f t="shared" si="277"/>
        <v>0</v>
      </c>
      <c r="X635" s="37">
        <f t="shared" si="277"/>
        <v>0</v>
      </c>
      <c r="Y635" s="37">
        <f t="shared" si="277"/>
        <v>0</v>
      </c>
      <c r="Z635" s="37">
        <f t="shared" si="277"/>
        <v>0</v>
      </c>
      <c r="AA635" s="37">
        <f t="shared" si="277"/>
        <v>0</v>
      </c>
      <c r="AB635" s="37">
        <f t="shared" si="277"/>
        <v>0</v>
      </c>
      <c r="AC635" s="37">
        <f t="shared" si="277"/>
        <v>0</v>
      </c>
      <c r="AD635" s="37">
        <f t="shared" si="277"/>
        <v>0</v>
      </c>
      <c r="AE635" s="37">
        <f t="shared" si="277"/>
        <v>0</v>
      </c>
    </row>
    <row r="636" spans="1:31" x14ac:dyDescent="0.2">
      <c r="A636" s="9" t="s">
        <v>730</v>
      </c>
      <c r="B636" s="4" t="s">
        <v>731</v>
      </c>
      <c r="C636" s="37">
        <f t="shared" si="277"/>
        <v>3.5131444094663516E-3</v>
      </c>
      <c r="D636" s="37">
        <f t="shared" si="277"/>
        <v>3.639904640165983E-3</v>
      </c>
      <c r="E636" s="37">
        <f t="shared" si="277"/>
        <v>3.7372232956919531E-3</v>
      </c>
      <c r="F636" s="37">
        <f t="shared" si="277"/>
        <v>3.8527946148775188E-3</v>
      </c>
      <c r="G636" s="37">
        <f t="shared" si="277"/>
        <v>3.9453376052651888E-3</v>
      </c>
      <c r="H636" s="37">
        <f t="shared" si="277"/>
        <v>4.1021816694277709E-3</v>
      </c>
      <c r="I636" s="37">
        <f t="shared" si="277"/>
        <v>4.2384423999065977E-3</v>
      </c>
      <c r="J636" s="37">
        <f t="shared" si="277"/>
        <v>4.3874899064725824E-3</v>
      </c>
      <c r="K636" s="37">
        <f t="shared" si="277"/>
        <v>4.4834089720598201E-3</v>
      </c>
      <c r="L636" s="37">
        <f t="shared" si="277"/>
        <v>4.490495977485384E-3</v>
      </c>
      <c r="M636" s="37">
        <f t="shared" si="277"/>
        <v>4.6039530944362817E-3</v>
      </c>
      <c r="N636" s="37">
        <f t="shared" si="277"/>
        <v>4.7005553175404578E-3</v>
      </c>
      <c r="O636" s="37">
        <f t="shared" si="277"/>
        <v>5.0528468298708861E-3</v>
      </c>
      <c r="P636" s="37">
        <f t="shared" si="277"/>
        <v>5.0120479729066428E-3</v>
      </c>
      <c r="Q636" s="37">
        <f t="shared" si="277"/>
        <v>4.690956638763271E-3</v>
      </c>
      <c r="R636" s="37">
        <f t="shared" si="277"/>
        <v>4.5036153496018395E-3</v>
      </c>
      <c r="S636" s="37">
        <f t="shared" si="277"/>
        <v>4.6473084951990261E-3</v>
      </c>
      <c r="T636" s="37">
        <f t="shared" si="277"/>
        <v>4.7880749724715259E-3</v>
      </c>
      <c r="U636" s="37">
        <f t="shared" si="277"/>
        <v>5.0225413314947684E-3</v>
      </c>
      <c r="V636" s="37">
        <f t="shared" si="277"/>
        <v>4.8443372207912028E-3</v>
      </c>
      <c r="W636" s="37">
        <f t="shared" si="277"/>
        <v>4.8449210117035343E-3</v>
      </c>
      <c r="X636" s="37">
        <f t="shared" si="277"/>
        <v>4.6928016589618746E-3</v>
      </c>
      <c r="Y636" s="37">
        <f t="shared" si="277"/>
        <v>5.4214463082750009E-3</v>
      </c>
      <c r="Z636" s="37">
        <f t="shared" si="277"/>
        <v>6.1162545774829441E-3</v>
      </c>
      <c r="AA636" s="37">
        <f t="shared" si="277"/>
        <v>7.7057007357714431E-3</v>
      </c>
      <c r="AB636" s="37">
        <f t="shared" si="277"/>
        <v>7.0308400079830153E-3</v>
      </c>
      <c r="AC636" s="37">
        <f t="shared" si="277"/>
        <v>8.9504779868889231E-3</v>
      </c>
      <c r="AD636" s="37">
        <f t="shared" si="277"/>
        <v>7.9458760690986792E-3</v>
      </c>
      <c r="AE636" s="37">
        <f t="shared" si="277"/>
        <v>8.2311246008320883E-3</v>
      </c>
    </row>
    <row r="637" spans="1:31" x14ac:dyDescent="0.2">
      <c r="A637" s="9" t="s">
        <v>736</v>
      </c>
      <c r="B637" s="4" t="s">
        <v>737</v>
      </c>
      <c r="C637" s="37">
        <f t="shared" ref="C637:AE637" si="278">+C580</f>
        <v>0.34082708837444642</v>
      </c>
      <c r="D637" s="37">
        <f t="shared" si="278"/>
        <v>0.3517433618375348</v>
      </c>
      <c r="E637" s="37">
        <f t="shared" si="278"/>
        <v>0.34571726293653599</v>
      </c>
      <c r="F637" s="37">
        <f t="shared" si="278"/>
        <v>0.31897718454069357</v>
      </c>
      <c r="G637" s="37">
        <f t="shared" si="278"/>
        <v>0.30725093360407391</v>
      </c>
      <c r="H637" s="37">
        <f t="shared" si="278"/>
        <v>0.33989037880492251</v>
      </c>
      <c r="I637" s="37">
        <f t="shared" si="278"/>
        <v>0.73134345860761563</v>
      </c>
      <c r="J637" s="37">
        <f t="shared" si="278"/>
        <v>0.74789753602332232</v>
      </c>
      <c r="K637" s="37">
        <f t="shared" si="278"/>
        <v>0.74623681089326765</v>
      </c>
      <c r="L637" s="37">
        <f t="shared" si="278"/>
        <v>0.73971608135643152</v>
      </c>
      <c r="M637" s="37">
        <f t="shared" si="278"/>
        <v>0.73975893545392002</v>
      </c>
      <c r="N637" s="37">
        <f t="shared" si="278"/>
        <v>0.72555584944336948</v>
      </c>
      <c r="O637" s="37">
        <f t="shared" si="278"/>
        <v>0.59569747464672906</v>
      </c>
      <c r="P637" s="37">
        <f t="shared" si="278"/>
        <v>0.69466419115727895</v>
      </c>
      <c r="Q637" s="37">
        <f t="shared" si="278"/>
        <v>0.91364271122961149</v>
      </c>
      <c r="R637" s="37">
        <f t="shared" si="278"/>
        <v>0.27163752849876954</v>
      </c>
      <c r="S637" s="37">
        <f t="shared" si="278"/>
        <v>0.43864919456792639</v>
      </c>
      <c r="T637" s="37">
        <f t="shared" si="278"/>
        <v>0.44797003947615932</v>
      </c>
      <c r="U637" s="37">
        <f t="shared" si="278"/>
        <v>0.3574720827114829</v>
      </c>
      <c r="V637" s="37">
        <f t="shared" si="278"/>
        <v>0.19919236626575965</v>
      </c>
      <c r="W637" s="37">
        <f t="shared" si="278"/>
        <v>0.33414664019426032</v>
      </c>
      <c r="X637" s="37">
        <f t="shared" si="278"/>
        <v>0.33358251456092536</v>
      </c>
      <c r="Y637" s="37">
        <f t="shared" si="278"/>
        <v>0.28156864803946002</v>
      </c>
      <c r="Z637" s="37">
        <f t="shared" si="278"/>
        <v>0.27103265728069353</v>
      </c>
      <c r="AA637" s="37">
        <f t="shared" si="278"/>
        <v>0.39964931702052253</v>
      </c>
      <c r="AB637" s="37">
        <f t="shared" si="278"/>
        <v>0.47743384789467219</v>
      </c>
      <c r="AC637" s="37">
        <f t="shared" si="278"/>
        <v>0.35137035505802883</v>
      </c>
      <c r="AD637" s="37">
        <f t="shared" si="278"/>
        <v>0.37441621401923764</v>
      </c>
      <c r="AE637" s="37">
        <f t="shared" si="278"/>
        <v>0.40629395258547951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79">+C642+C643</f>
        <v>0</v>
      </c>
      <c r="D641" s="21">
        <f t="shared" si="279"/>
        <v>0</v>
      </c>
      <c r="E641" s="21">
        <f t="shared" si="279"/>
        <v>0</v>
      </c>
      <c r="F641" s="21">
        <f t="shared" si="279"/>
        <v>0</v>
      </c>
      <c r="G641" s="21">
        <f t="shared" si="279"/>
        <v>0</v>
      </c>
      <c r="H641" s="21">
        <f t="shared" si="279"/>
        <v>0</v>
      </c>
      <c r="I641" s="21">
        <f t="shared" si="279"/>
        <v>0</v>
      </c>
      <c r="J641" s="21">
        <f t="shared" si="279"/>
        <v>0</v>
      </c>
      <c r="K641" s="21">
        <f t="shared" si="279"/>
        <v>0</v>
      </c>
      <c r="L641" s="21">
        <f t="shared" si="279"/>
        <v>0</v>
      </c>
      <c r="M641" s="21">
        <f t="shared" si="279"/>
        <v>0</v>
      </c>
      <c r="N641" s="21">
        <f t="shared" si="279"/>
        <v>0</v>
      </c>
      <c r="O641" s="21">
        <f t="shared" si="279"/>
        <v>0</v>
      </c>
      <c r="P641" s="21">
        <f t="shared" si="279"/>
        <v>0</v>
      </c>
      <c r="Q641" s="21">
        <f t="shared" si="279"/>
        <v>0</v>
      </c>
      <c r="R641" s="21">
        <f t="shared" si="279"/>
        <v>0</v>
      </c>
      <c r="S641" s="21">
        <f t="shared" si="279"/>
        <v>0</v>
      </c>
      <c r="T641" s="21">
        <f t="shared" si="279"/>
        <v>0</v>
      </c>
      <c r="U641" s="21">
        <f t="shared" si="279"/>
        <v>0</v>
      </c>
      <c r="V641" s="21">
        <f t="shared" si="279"/>
        <v>0</v>
      </c>
      <c r="W641" s="21">
        <f t="shared" si="279"/>
        <v>0</v>
      </c>
      <c r="X641" s="21">
        <f t="shared" si="279"/>
        <v>0</v>
      </c>
      <c r="Y641" s="21">
        <f t="shared" si="279"/>
        <v>0</v>
      </c>
      <c r="Z641" s="21">
        <f t="shared" si="279"/>
        <v>0</v>
      </c>
      <c r="AA641" s="21">
        <f t="shared" si="279"/>
        <v>0</v>
      </c>
      <c r="AB641" s="21">
        <f t="shared" si="279"/>
        <v>0</v>
      </c>
      <c r="AC641" s="21">
        <f t="shared" si="279"/>
        <v>0</v>
      </c>
      <c r="AD641" s="21">
        <f t="shared" si="279"/>
        <v>0</v>
      </c>
      <c r="AE641" s="21">
        <f t="shared" si="279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0">+C585</f>
        <v>0</v>
      </c>
      <c r="D642" s="37">
        <f t="shared" si="280"/>
        <v>0</v>
      </c>
      <c r="E642" s="37">
        <f t="shared" si="280"/>
        <v>0</v>
      </c>
      <c r="F642" s="37">
        <f t="shared" si="280"/>
        <v>0</v>
      </c>
      <c r="G642" s="37">
        <f t="shared" si="280"/>
        <v>0</v>
      </c>
      <c r="H642" s="37">
        <f t="shared" si="280"/>
        <v>0</v>
      </c>
      <c r="I642" s="37">
        <f t="shared" si="280"/>
        <v>0</v>
      </c>
      <c r="J642" s="37">
        <f t="shared" si="280"/>
        <v>0</v>
      </c>
      <c r="K642" s="37">
        <f t="shared" si="280"/>
        <v>0</v>
      </c>
      <c r="L642" s="37">
        <f t="shared" si="280"/>
        <v>0</v>
      </c>
      <c r="M642" s="37">
        <f t="shared" si="280"/>
        <v>0</v>
      </c>
      <c r="N642" s="37">
        <f t="shared" si="280"/>
        <v>0</v>
      </c>
      <c r="O642" s="37">
        <f t="shared" si="280"/>
        <v>0</v>
      </c>
      <c r="P642" s="37">
        <f t="shared" si="280"/>
        <v>0</v>
      </c>
      <c r="Q642" s="37">
        <f t="shared" si="280"/>
        <v>0</v>
      </c>
      <c r="R642" s="37">
        <f t="shared" si="280"/>
        <v>0</v>
      </c>
      <c r="S642" s="37">
        <f t="shared" si="280"/>
        <v>0</v>
      </c>
      <c r="T642" s="37">
        <f t="shared" si="280"/>
        <v>0</v>
      </c>
      <c r="U642" s="37">
        <f t="shared" si="280"/>
        <v>0</v>
      </c>
      <c r="V642" s="37">
        <f t="shared" si="280"/>
        <v>0</v>
      </c>
      <c r="W642" s="37">
        <f t="shared" si="280"/>
        <v>0</v>
      </c>
      <c r="X642" s="37">
        <f t="shared" si="280"/>
        <v>0</v>
      </c>
      <c r="Y642" s="37">
        <f t="shared" si="280"/>
        <v>0</v>
      </c>
      <c r="Z642" s="37">
        <f t="shared" si="280"/>
        <v>0</v>
      </c>
      <c r="AA642" s="37">
        <f t="shared" si="280"/>
        <v>0</v>
      </c>
      <c r="AB642" s="37">
        <f t="shared" si="280"/>
        <v>0</v>
      </c>
      <c r="AC642" s="37">
        <f t="shared" si="280"/>
        <v>0</v>
      </c>
      <c r="AD642" s="37">
        <f t="shared" si="280"/>
        <v>0</v>
      </c>
      <c r="AE642" s="37">
        <f t="shared" si="280"/>
        <v>0</v>
      </c>
    </row>
    <row r="643" spans="1:31" x14ac:dyDescent="0.2">
      <c r="A643" s="9" t="s">
        <v>224</v>
      </c>
      <c r="B643" s="4" t="s">
        <v>225</v>
      </c>
      <c r="C643" s="37">
        <f t="shared" si="280"/>
        <v>0</v>
      </c>
      <c r="D643" s="37">
        <f t="shared" si="280"/>
        <v>0</v>
      </c>
      <c r="E643" s="37">
        <f t="shared" si="280"/>
        <v>0</v>
      </c>
      <c r="F643" s="37">
        <f t="shared" si="280"/>
        <v>0</v>
      </c>
      <c r="G643" s="37">
        <f t="shared" si="280"/>
        <v>0</v>
      </c>
      <c r="H643" s="37">
        <f t="shared" si="280"/>
        <v>0</v>
      </c>
      <c r="I643" s="37">
        <f t="shared" si="280"/>
        <v>0</v>
      </c>
      <c r="J643" s="37">
        <f t="shared" si="280"/>
        <v>0</v>
      </c>
      <c r="K643" s="37">
        <f t="shared" si="280"/>
        <v>0</v>
      </c>
      <c r="L643" s="37">
        <f t="shared" si="280"/>
        <v>0</v>
      </c>
      <c r="M643" s="37">
        <f t="shared" si="280"/>
        <v>0</v>
      </c>
      <c r="N643" s="37">
        <f t="shared" si="280"/>
        <v>0</v>
      </c>
      <c r="O643" s="37">
        <f t="shared" si="280"/>
        <v>0</v>
      </c>
      <c r="P643" s="37">
        <f t="shared" si="280"/>
        <v>0</v>
      </c>
      <c r="Q643" s="37">
        <f t="shared" si="280"/>
        <v>0</v>
      </c>
      <c r="R643" s="37">
        <f t="shared" si="280"/>
        <v>0</v>
      </c>
      <c r="S643" s="37">
        <f t="shared" si="280"/>
        <v>0</v>
      </c>
      <c r="T643" s="37">
        <f t="shared" si="280"/>
        <v>0</v>
      </c>
      <c r="U643" s="37">
        <f t="shared" si="280"/>
        <v>0</v>
      </c>
      <c r="V643" s="37">
        <f t="shared" si="280"/>
        <v>0</v>
      </c>
      <c r="W643" s="37">
        <f t="shared" si="280"/>
        <v>0</v>
      </c>
      <c r="X643" s="37">
        <f t="shared" si="280"/>
        <v>0</v>
      </c>
      <c r="Y643" s="37">
        <f t="shared" si="280"/>
        <v>0</v>
      </c>
      <c r="Z643" s="37">
        <f t="shared" si="280"/>
        <v>0</v>
      </c>
      <c r="AA643" s="37">
        <f t="shared" si="280"/>
        <v>0</v>
      </c>
      <c r="AB643" s="37">
        <f t="shared" si="280"/>
        <v>0</v>
      </c>
      <c r="AC643" s="37">
        <f t="shared" si="280"/>
        <v>0</v>
      </c>
      <c r="AD643" s="37">
        <f t="shared" si="280"/>
        <v>0</v>
      </c>
      <c r="AE643" s="37">
        <f t="shared" si="280"/>
        <v>0</v>
      </c>
    </row>
    <row r="644" spans="1:31" x14ac:dyDescent="0.2">
      <c r="A644" s="9" t="s">
        <v>226</v>
      </c>
      <c r="B644" s="4" t="s">
        <v>141</v>
      </c>
      <c r="C644" s="37">
        <f t="shared" si="280"/>
        <v>0</v>
      </c>
      <c r="D644" s="37">
        <f t="shared" si="280"/>
        <v>0</v>
      </c>
      <c r="E644" s="37">
        <f t="shared" si="280"/>
        <v>0</v>
      </c>
      <c r="F644" s="37">
        <f t="shared" si="280"/>
        <v>0</v>
      </c>
      <c r="G644" s="37">
        <f t="shared" si="280"/>
        <v>0</v>
      </c>
      <c r="H644" s="37">
        <f t="shared" si="280"/>
        <v>0</v>
      </c>
      <c r="I644" s="37">
        <f t="shared" si="280"/>
        <v>0</v>
      </c>
      <c r="J644" s="37">
        <f t="shared" si="280"/>
        <v>0</v>
      </c>
      <c r="K644" s="37">
        <f t="shared" si="280"/>
        <v>0</v>
      </c>
      <c r="L644" s="37">
        <f t="shared" si="280"/>
        <v>0</v>
      </c>
      <c r="M644" s="37">
        <f t="shared" si="280"/>
        <v>0</v>
      </c>
      <c r="N644" s="37">
        <f t="shared" si="280"/>
        <v>0</v>
      </c>
      <c r="O644" s="37">
        <f t="shared" si="280"/>
        <v>0</v>
      </c>
      <c r="P644" s="37">
        <f t="shared" si="280"/>
        <v>0</v>
      </c>
      <c r="Q644" s="37">
        <f t="shared" si="280"/>
        <v>0</v>
      </c>
      <c r="R644" s="37">
        <f t="shared" si="280"/>
        <v>0</v>
      </c>
      <c r="S644" s="37">
        <f t="shared" si="280"/>
        <v>0</v>
      </c>
      <c r="T644" s="37">
        <f t="shared" si="280"/>
        <v>0</v>
      </c>
      <c r="U644" s="37">
        <f t="shared" si="280"/>
        <v>0</v>
      </c>
      <c r="V644" s="37">
        <f t="shared" si="280"/>
        <v>0</v>
      </c>
      <c r="W644" s="37">
        <f t="shared" si="280"/>
        <v>0</v>
      </c>
      <c r="X644" s="37">
        <f t="shared" si="280"/>
        <v>0</v>
      </c>
      <c r="Y644" s="37">
        <f t="shared" si="280"/>
        <v>0</v>
      </c>
      <c r="Z644" s="37">
        <f t="shared" si="280"/>
        <v>0</v>
      </c>
      <c r="AA644" s="37">
        <f t="shared" si="280"/>
        <v>0</v>
      </c>
      <c r="AB644" s="37">
        <f t="shared" si="280"/>
        <v>0</v>
      </c>
      <c r="AC644" s="37">
        <f t="shared" si="280"/>
        <v>0</v>
      </c>
      <c r="AD644" s="37">
        <f t="shared" si="280"/>
        <v>0</v>
      </c>
      <c r="AE644" s="37">
        <f t="shared" si="280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1">+C656-C4</f>
        <v>0</v>
      </c>
      <c r="D654" s="70">
        <f t="shared" si="281"/>
        <v>0</v>
      </c>
      <c r="E654" s="70">
        <f t="shared" si="281"/>
        <v>0</v>
      </c>
      <c r="F654" s="70">
        <f t="shared" si="281"/>
        <v>0</v>
      </c>
      <c r="G654" s="70">
        <f t="shared" si="281"/>
        <v>0</v>
      </c>
      <c r="H654" s="70">
        <f t="shared" si="281"/>
        <v>0</v>
      </c>
      <c r="I654" s="70">
        <f t="shared" si="281"/>
        <v>0</v>
      </c>
      <c r="J654" s="70">
        <f t="shared" si="281"/>
        <v>0</v>
      </c>
      <c r="K654" s="70">
        <f t="shared" si="281"/>
        <v>0</v>
      </c>
      <c r="L654" s="70">
        <f t="shared" si="281"/>
        <v>0</v>
      </c>
      <c r="M654" s="70">
        <f t="shared" si="281"/>
        <v>0</v>
      </c>
      <c r="N654" s="70">
        <f t="shared" si="281"/>
        <v>0</v>
      </c>
      <c r="O654" s="70">
        <f t="shared" si="281"/>
        <v>0</v>
      </c>
      <c r="P654" s="70">
        <f t="shared" si="281"/>
        <v>0</v>
      </c>
      <c r="Q654" s="70">
        <f t="shared" si="281"/>
        <v>0</v>
      </c>
      <c r="R654" s="70">
        <f t="shared" si="281"/>
        <v>0</v>
      </c>
      <c r="S654" s="70">
        <f t="shared" si="281"/>
        <v>0</v>
      </c>
      <c r="T654" s="70">
        <f t="shared" si="281"/>
        <v>0</v>
      </c>
      <c r="U654" s="70">
        <f t="shared" si="281"/>
        <v>0</v>
      </c>
      <c r="V654" s="70">
        <f t="shared" si="281"/>
        <v>0</v>
      </c>
      <c r="W654" s="70">
        <f t="shared" si="281"/>
        <v>0</v>
      </c>
      <c r="X654" s="70">
        <f t="shared" si="281"/>
        <v>0</v>
      </c>
      <c r="Y654" s="70">
        <f t="shared" si="281"/>
        <v>0</v>
      </c>
      <c r="Z654" s="70">
        <f t="shared" si="281"/>
        <v>0</v>
      </c>
      <c r="AA654" s="70">
        <f t="shared" si="281"/>
        <v>0</v>
      </c>
      <c r="AB654" s="70">
        <f t="shared" si="281"/>
        <v>0</v>
      </c>
      <c r="AC654" s="70">
        <f t="shared" si="281"/>
        <v>0</v>
      </c>
      <c r="AD654" s="70">
        <f t="shared" si="281"/>
        <v>0</v>
      </c>
      <c r="AE654" s="70">
        <f t="shared" si="281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2">+C657+C658+C659+C660+C661</f>
        <v>1.7926847135788362</v>
      </c>
      <c r="D656" s="28">
        <f t="shared" si="282"/>
        <v>1.8342809550288679</v>
      </c>
      <c r="E656" s="28">
        <f t="shared" si="282"/>
        <v>1.8594039792608943</v>
      </c>
      <c r="F656" s="28">
        <f t="shared" si="282"/>
        <v>1.888102339869854</v>
      </c>
      <c r="G656" s="28">
        <f t="shared" si="282"/>
        <v>1.9436729427619928</v>
      </c>
      <c r="H656" s="28">
        <f t="shared" si="282"/>
        <v>1.9902137325948437</v>
      </c>
      <c r="I656" s="28">
        <f t="shared" si="282"/>
        <v>2.4482545205100319</v>
      </c>
      <c r="J656" s="28">
        <f t="shared" si="282"/>
        <v>2.4633823461526489</v>
      </c>
      <c r="K656" s="28">
        <f t="shared" si="282"/>
        <v>2.4860073810240966</v>
      </c>
      <c r="L656" s="28">
        <f t="shared" si="282"/>
        <v>2.4980158154961631</v>
      </c>
      <c r="M656" s="28">
        <f t="shared" si="282"/>
        <v>2.5014787938533818</v>
      </c>
      <c r="N656" s="28">
        <f t="shared" si="282"/>
        <v>2.5026781732088805</v>
      </c>
      <c r="O656" s="28">
        <f t="shared" si="282"/>
        <v>2.4043624949052678</v>
      </c>
      <c r="P656" s="28">
        <f t="shared" si="282"/>
        <v>2.522803019339781</v>
      </c>
      <c r="Q656" s="28">
        <f t="shared" si="282"/>
        <v>2.7756933851433465</v>
      </c>
      <c r="R656" s="28">
        <f t="shared" si="282"/>
        <v>2.1506559913956398</v>
      </c>
      <c r="S656" s="28">
        <f t="shared" si="282"/>
        <v>2.3864640120447258</v>
      </c>
      <c r="T656" s="28">
        <f t="shared" si="282"/>
        <v>2.4790309785630145</v>
      </c>
      <c r="U656" s="28">
        <f t="shared" si="282"/>
        <v>2.4256181436088422</v>
      </c>
      <c r="V656" s="28">
        <f t="shared" si="282"/>
        <v>2.3933458343940033</v>
      </c>
      <c r="W656" s="28">
        <f t="shared" si="282"/>
        <v>2.6743363209501232</v>
      </c>
      <c r="X656" s="28">
        <f t="shared" si="282"/>
        <v>2.8484170530096451</v>
      </c>
      <c r="Y656" s="28">
        <f t="shared" si="282"/>
        <v>2.9674946748991502</v>
      </c>
      <c r="Z656" s="28">
        <f t="shared" si="282"/>
        <v>3.1865685959291716</v>
      </c>
      <c r="AA656" s="28">
        <f t="shared" si="282"/>
        <v>3.5560347894161026</v>
      </c>
      <c r="AB656" s="28">
        <f t="shared" si="282"/>
        <v>3.9940124418889482</v>
      </c>
      <c r="AC656" s="28">
        <f t="shared" si="282"/>
        <v>3.9909164298509232</v>
      </c>
      <c r="AD656" s="28">
        <f t="shared" si="282"/>
        <v>4.2257847050708701</v>
      </c>
      <c r="AE656" s="28">
        <f t="shared" si="282"/>
        <v>4.5513710435494934</v>
      </c>
    </row>
    <row r="657" spans="1:31" x14ac:dyDescent="0.2">
      <c r="A657" s="6" t="s">
        <v>19</v>
      </c>
      <c r="B657" s="7" t="s">
        <v>20</v>
      </c>
      <c r="C657" s="28">
        <f t="shared" ref="C657:AE657" si="283">+C600</f>
        <v>0.25538680840054273</v>
      </c>
      <c r="D657" s="28">
        <f t="shared" si="283"/>
        <v>0.26546679115838401</v>
      </c>
      <c r="E657" s="28">
        <f t="shared" si="283"/>
        <v>0.26814999812576817</v>
      </c>
      <c r="F657" s="28">
        <f t="shared" si="283"/>
        <v>0.28644273520773339</v>
      </c>
      <c r="G657" s="28">
        <f t="shared" si="283"/>
        <v>0.3142927455526201</v>
      </c>
      <c r="H657" s="28">
        <f t="shared" si="283"/>
        <v>0.30218782703697111</v>
      </c>
      <c r="I657" s="28">
        <f t="shared" si="283"/>
        <v>0.34325860753921822</v>
      </c>
      <c r="J657" s="28">
        <f t="shared" si="283"/>
        <v>0.27923602942678111</v>
      </c>
      <c r="K657" s="28">
        <f t="shared" si="283"/>
        <v>0.27721565164130119</v>
      </c>
      <c r="L657" s="28">
        <f t="shared" si="283"/>
        <v>0.27028309187106281</v>
      </c>
      <c r="M657" s="28">
        <f t="shared" si="283"/>
        <v>0.25278529748400774</v>
      </c>
      <c r="N657" s="28">
        <f t="shared" si="283"/>
        <v>0.24861491358151472</v>
      </c>
      <c r="O657" s="28">
        <f t="shared" si="283"/>
        <v>0.25364747810072963</v>
      </c>
      <c r="P657" s="28">
        <f t="shared" si="283"/>
        <v>0.24670551026796061</v>
      </c>
      <c r="Q657" s="28">
        <f t="shared" si="283"/>
        <v>0.24880266807979445</v>
      </c>
      <c r="R657" s="28">
        <f t="shared" si="283"/>
        <v>0.24293872553358398</v>
      </c>
      <c r="S657" s="28">
        <f t="shared" si="283"/>
        <v>0.25209616279563712</v>
      </c>
      <c r="T657" s="28">
        <f t="shared" si="283"/>
        <v>0.27837114953268394</v>
      </c>
      <c r="U657" s="28">
        <f t="shared" si="283"/>
        <v>0.27945074008952003</v>
      </c>
      <c r="V657" s="28">
        <f t="shared" si="283"/>
        <v>0.28875678398755594</v>
      </c>
      <c r="W657" s="28">
        <f t="shared" si="283"/>
        <v>0.32064147859482689</v>
      </c>
      <c r="X657" s="28">
        <f t="shared" si="283"/>
        <v>0.32657859146202639</v>
      </c>
      <c r="Y657" s="28">
        <f t="shared" si="283"/>
        <v>0.35221285072825598</v>
      </c>
      <c r="Z657" s="28">
        <f t="shared" si="283"/>
        <v>0.41933844555756478</v>
      </c>
      <c r="AA657" s="28">
        <f t="shared" si="283"/>
        <v>0.44615842073132672</v>
      </c>
      <c r="AB657" s="28">
        <f t="shared" si="283"/>
        <v>0.53736509250789299</v>
      </c>
      <c r="AC657" s="28">
        <f t="shared" si="283"/>
        <v>0.46886441358559316</v>
      </c>
      <c r="AD657" s="28">
        <f t="shared" si="283"/>
        <v>0.40514416061648523</v>
      </c>
      <c r="AE657" s="28">
        <f t="shared" si="283"/>
        <v>0.4567641494839173</v>
      </c>
    </row>
    <row r="658" spans="1:31" x14ac:dyDescent="0.2">
      <c r="A658" s="12" t="s">
        <v>248</v>
      </c>
      <c r="B658" s="7" t="s">
        <v>249</v>
      </c>
      <c r="C658" s="28">
        <f t="shared" ref="C658:AE658" si="284">+C604</f>
        <v>0</v>
      </c>
      <c r="D658" s="28">
        <f t="shared" si="284"/>
        <v>0</v>
      </c>
      <c r="E658" s="28">
        <f t="shared" si="284"/>
        <v>0</v>
      </c>
      <c r="F658" s="28">
        <f t="shared" si="284"/>
        <v>0</v>
      </c>
      <c r="G658" s="28">
        <f t="shared" si="284"/>
        <v>0</v>
      </c>
      <c r="H658" s="28">
        <f t="shared" si="284"/>
        <v>0</v>
      </c>
      <c r="I658" s="28">
        <f t="shared" si="284"/>
        <v>0</v>
      </c>
      <c r="J658" s="28">
        <f t="shared" si="284"/>
        <v>0</v>
      </c>
      <c r="K658" s="28">
        <f t="shared" si="284"/>
        <v>0</v>
      </c>
      <c r="L658" s="28">
        <f t="shared" si="284"/>
        <v>0</v>
      </c>
      <c r="M658" s="28">
        <f t="shared" si="284"/>
        <v>0</v>
      </c>
      <c r="N658" s="28">
        <f t="shared" si="284"/>
        <v>0</v>
      </c>
      <c r="O658" s="28">
        <f t="shared" si="284"/>
        <v>0</v>
      </c>
      <c r="P658" s="28">
        <f t="shared" si="284"/>
        <v>0</v>
      </c>
      <c r="Q658" s="28">
        <f t="shared" si="284"/>
        <v>0</v>
      </c>
      <c r="R658" s="28">
        <f t="shared" si="284"/>
        <v>0</v>
      </c>
      <c r="S658" s="28">
        <f t="shared" si="284"/>
        <v>0</v>
      </c>
      <c r="T658" s="28">
        <f t="shared" si="284"/>
        <v>0</v>
      </c>
      <c r="U658" s="28">
        <f t="shared" si="284"/>
        <v>0</v>
      </c>
      <c r="V658" s="28">
        <f t="shared" si="284"/>
        <v>0</v>
      </c>
      <c r="W658" s="28">
        <f t="shared" si="284"/>
        <v>0</v>
      </c>
      <c r="X658" s="28">
        <f t="shared" si="284"/>
        <v>0</v>
      </c>
      <c r="Y658" s="28">
        <f t="shared" si="284"/>
        <v>0</v>
      </c>
      <c r="Z658" s="28">
        <f t="shared" si="284"/>
        <v>0</v>
      </c>
      <c r="AA658" s="28">
        <f t="shared" si="284"/>
        <v>0</v>
      </c>
      <c r="AB658" s="28">
        <f t="shared" si="284"/>
        <v>0</v>
      </c>
      <c r="AC658" s="28">
        <f t="shared" si="284"/>
        <v>0</v>
      </c>
      <c r="AD658" s="28">
        <f t="shared" si="284"/>
        <v>0</v>
      </c>
      <c r="AE658" s="28">
        <f t="shared" si="284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5">+C613</f>
        <v>0.79751898533139831</v>
      </c>
      <c r="D659" s="28">
        <f t="shared" si="285"/>
        <v>0.80631093407109555</v>
      </c>
      <c r="E659" s="28">
        <f t="shared" si="285"/>
        <v>0.82068277362347042</v>
      </c>
      <c r="F659" s="28">
        <f t="shared" si="285"/>
        <v>0.83585731835223798</v>
      </c>
      <c r="G659" s="28">
        <f t="shared" si="285"/>
        <v>0.85243026674224387</v>
      </c>
      <c r="H659" s="28">
        <f t="shared" si="285"/>
        <v>0.85533798150098306</v>
      </c>
      <c r="I659" s="28">
        <f t="shared" si="285"/>
        <v>0.85650777733323424</v>
      </c>
      <c r="J659" s="28">
        <f t="shared" si="285"/>
        <v>0.89369090017026764</v>
      </c>
      <c r="K659" s="28">
        <f t="shared" si="285"/>
        <v>0.89374410466868603</v>
      </c>
      <c r="L659" s="28">
        <f t="shared" si="285"/>
        <v>0.8930484701418463</v>
      </c>
      <c r="M659" s="28">
        <f t="shared" si="285"/>
        <v>0.8888740469461679</v>
      </c>
      <c r="N659" s="28">
        <f t="shared" si="285"/>
        <v>0.88315024459882419</v>
      </c>
      <c r="O659" s="28">
        <f t="shared" si="285"/>
        <v>0.88468617474462408</v>
      </c>
      <c r="P659" s="28">
        <f t="shared" si="285"/>
        <v>0.88333560757357588</v>
      </c>
      <c r="Q659" s="28">
        <f t="shared" si="285"/>
        <v>0.8888903595147537</v>
      </c>
      <c r="R659" s="28">
        <f t="shared" si="285"/>
        <v>0.8914737978232512</v>
      </c>
      <c r="S659" s="28">
        <f t="shared" si="285"/>
        <v>0.89331803327571591</v>
      </c>
      <c r="T659" s="28">
        <f t="shared" si="285"/>
        <v>0.89388799092643334</v>
      </c>
      <c r="U659" s="28">
        <f t="shared" si="285"/>
        <v>0.86932672258089005</v>
      </c>
      <c r="V659" s="28">
        <f t="shared" si="285"/>
        <v>0.8395802722941883</v>
      </c>
      <c r="W659" s="28">
        <f t="shared" si="285"/>
        <v>0.81695640930289626</v>
      </c>
      <c r="X659" s="28">
        <f t="shared" si="285"/>
        <v>0.76691468190861933</v>
      </c>
      <c r="Y659" s="28">
        <f t="shared" si="285"/>
        <v>0.75470211650448338</v>
      </c>
      <c r="Z659" s="28">
        <f t="shared" si="285"/>
        <v>0.73846228674996528</v>
      </c>
      <c r="AA659" s="28">
        <f t="shared" si="285"/>
        <v>0.73874613439395809</v>
      </c>
      <c r="AB659" s="28">
        <f t="shared" si="285"/>
        <v>0.73933793416786697</v>
      </c>
      <c r="AC659" s="28">
        <f t="shared" si="285"/>
        <v>0.71919966771926946</v>
      </c>
      <c r="AD659" s="28">
        <f t="shared" si="285"/>
        <v>0.69794846527284482</v>
      </c>
      <c r="AE659" s="28">
        <f t="shared" si="285"/>
        <v>0.67766539441639062</v>
      </c>
    </row>
    <row r="660" spans="1:31" x14ac:dyDescent="0.2">
      <c r="A660" s="12" t="s">
        <v>548</v>
      </c>
      <c r="B660" s="7" t="s">
        <v>804</v>
      </c>
      <c r="C660" s="28">
        <f t="shared" ref="C660:AE660" si="286">+C624</f>
        <v>1.6433265157870559E-4</v>
      </c>
      <c r="D660" s="28">
        <f t="shared" si="286"/>
        <v>2.4887839999999999E-5</v>
      </c>
      <c r="E660" s="28">
        <f t="shared" si="286"/>
        <v>5.8705269310879943E-4</v>
      </c>
      <c r="F660" s="28">
        <f t="shared" si="286"/>
        <v>2.1179872E-5</v>
      </c>
      <c r="G660" s="28">
        <f t="shared" si="286"/>
        <v>4.3659780020835076E-5</v>
      </c>
      <c r="H660" s="28">
        <f t="shared" si="286"/>
        <v>2.3713920000000001E-5</v>
      </c>
      <c r="I660" s="28">
        <f t="shared" si="286"/>
        <v>1.7971574399999998E-4</v>
      </c>
      <c r="J660" s="28">
        <f t="shared" si="286"/>
        <v>3.8933075200000003E-5</v>
      </c>
      <c r="K660" s="28">
        <f t="shared" si="286"/>
        <v>2.4443295999999999E-5</v>
      </c>
      <c r="L660" s="28">
        <f t="shared" si="286"/>
        <v>3.1581630231482258E-5</v>
      </c>
      <c r="M660" s="28">
        <f t="shared" si="286"/>
        <v>8.1875393995373705E-5</v>
      </c>
      <c r="N660" s="28">
        <f t="shared" si="286"/>
        <v>1.2669801625823869E-4</v>
      </c>
      <c r="O660" s="28">
        <f t="shared" si="286"/>
        <v>7.3646278293803332E-5</v>
      </c>
      <c r="P660" s="28">
        <f t="shared" si="286"/>
        <v>3.8671403504148504E-4</v>
      </c>
      <c r="Q660" s="28">
        <f t="shared" si="286"/>
        <v>9.513579107301443E-4</v>
      </c>
      <c r="R660" s="28">
        <f t="shared" si="286"/>
        <v>1.1668543999999999E-5</v>
      </c>
      <c r="S660" s="28">
        <f t="shared" si="286"/>
        <v>1.12888416E-4</v>
      </c>
      <c r="T660" s="28">
        <f t="shared" si="286"/>
        <v>0</v>
      </c>
      <c r="U660" s="28">
        <f t="shared" si="286"/>
        <v>0</v>
      </c>
      <c r="V660" s="28">
        <f t="shared" si="286"/>
        <v>0</v>
      </c>
      <c r="W660" s="28">
        <f t="shared" si="286"/>
        <v>0</v>
      </c>
      <c r="X660" s="28">
        <f t="shared" si="286"/>
        <v>0</v>
      </c>
      <c r="Y660" s="28">
        <f t="shared" si="286"/>
        <v>1.9653571328711632E-4</v>
      </c>
      <c r="Z660" s="28">
        <f t="shared" si="286"/>
        <v>0</v>
      </c>
      <c r="AA660" s="28">
        <f t="shared" si="286"/>
        <v>1.494960180315561E-7</v>
      </c>
      <c r="AB660" s="28">
        <f t="shared" si="286"/>
        <v>0</v>
      </c>
      <c r="AC660" s="28">
        <f t="shared" si="286"/>
        <v>1.8933717022897717E-3</v>
      </c>
      <c r="AD660" s="28">
        <f t="shared" si="286"/>
        <v>6.8577204171675339E-4</v>
      </c>
      <c r="AE660" s="28">
        <f t="shared" si="286"/>
        <v>1.4151776625717556E-3</v>
      </c>
    </row>
    <row r="661" spans="1:31" x14ac:dyDescent="0.2">
      <c r="A661" s="12" t="s">
        <v>721</v>
      </c>
      <c r="B661" s="7" t="s">
        <v>722</v>
      </c>
      <c r="C661" s="28">
        <f t="shared" ref="C661:AE661" si="287">+C633</f>
        <v>0.73961458719531636</v>
      </c>
      <c r="D661" s="28">
        <f t="shared" si="287"/>
        <v>0.76247834195938835</v>
      </c>
      <c r="E661" s="28">
        <f t="shared" si="287"/>
        <v>0.76998415481854687</v>
      </c>
      <c r="F661" s="28">
        <f t="shared" si="287"/>
        <v>0.76578110643788266</v>
      </c>
      <c r="G661" s="28">
        <f t="shared" si="287"/>
        <v>0.77690627068710794</v>
      </c>
      <c r="H661" s="28">
        <f t="shared" si="287"/>
        <v>0.83266421013688974</v>
      </c>
      <c r="I661" s="28">
        <f t="shared" si="287"/>
        <v>1.2483084198935794</v>
      </c>
      <c r="J661" s="28">
        <f t="shared" si="287"/>
        <v>1.2904164834803999</v>
      </c>
      <c r="K661" s="28">
        <f t="shared" si="287"/>
        <v>1.3150231814181095</v>
      </c>
      <c r="L661" s="28">
        <f t="shared" si="287"/>
        <v>1.3346526718530227</v>
      </c>
      <c r="M661" s="28">
        <f t="shared" si="287"/>
        <v>1.3597375740292108</v>
      </c>
      <c r="N661" s="28">
        <f t="shared" si="287"/>
        <v>1.3707863170122832</v>
      </c>
      <c r="O661" s="28">
        <f t="shared" si="287"/>
        <v>1.2659551957816206</v>
      </c>
      <c r="P661" s="28">
        <f t="shared" si="287"/>
        <v>1.3923751874632031</v>
      </c>
      <c r="Q661" s="28">
        <f t="shared" si="287"/>
        <v>1.6370489996380684</v>
      </c>
      <c r="R661" s="28">
        <f t="shared" si="287"/>
        <v>1.0162317994948045</v>
      </c>
      <c r="S661" s="28">
        <f t="shared" si="287"/>
        <v>1.2409369275573727</v>
      </c>
      <c r="T661" s="28">
        <f t="shared" si="287"/>
        <v>1.3067718381038973</v>
      </c>
      <c r="U661" s="28">
        <f t="shared" si="287"/>
        <v>1.2768406809384321</v>
      </c>
      <c r="V661" s="28">
        <f t="shared" si="287"/>
        <v>1.265008778112259</v>
      </c>
      <c r="W661" s="28">
        <f t="shared" si="287"/>
        <v>1.5367384330524001</v>
      </c>
      <c r="X661" s="28">
        <f t="shared" si="287"/>
        <v>1.7549237796389994</v>
      </c>
      <c r="Y661" s="28">
        <f t="shared" si="287"/>
        <v>1.8603831719531239</v>
      </c>
      <c r="Z661" s="28">
        <f t="shared" si="287"/>
        <v>2.0287678636216415</v>
      </c>
      <c r="AA661" s="28">
        <f t="shared" si="287"/>
        <v>2.3711300847947996</v>
      </c>
      <c r="AB661" s="28">
        <f t="shared" si="287"/>
        <v>2.717309415213188</v>
      </c>
      <c r="AC661" s="28">
        <f t="shared" si="287"/>
        <v>2.8009589768437708</v>
      </c>
      <c r="AD661" s="28">
        <f t="shared" si="287"/>
        <v>3.1220063071398232</v>
      </c>
      <c r="AE661" s="28">
        <f t="shared" si="287"/>
        <v>3.4155263219866141</v>
      </c>
    </row>
  </sheetData>
  <conditionalFormatting sqref="C2:AC2">
    <cfRule type="cellIs" dxfId="577" priority="301" operator="equal">
      <formula>0</formula>
    </cfRule>
  </conditionalFormatting>
  <conditionalFormatting sqref="AD2:AE2">
    <cfRule type="cellIs" dxfId="576" priority="123" operator="equal">
      <formula>0</formula>
    </cfRule>
  </conditionalFormatting>
  <conditionalFormatting sqref="C434 C425:C426 C431 C437">
    <cfRule type="cellIs" dxfId="575" priority="77" operator="lessThan">
      <formula>0</formula>
    </cfRule>
  </conditionalFormatting>
  <conditionalFormatting sqref="C577:AE577 C580:AE580">
    <cfRule type="cellIs" dxfId="574" priority="66" operator="lessThan">
      <formula>0</formula>
    </cfRule>
  </conditionalFormatting>
  <conditionalFormatting sqref="C613:AE613">
    <cfRule type="cellIs" dxfId="573" priority="76" operator="lessThan">
      <formula>0</formula>
    </cfRule>
  </conditionalFormatting>
  <conditionalFormatting sqref="C555:AE556 C558:AE559 C561:AE562 C581:AE581 C574:AE576 C565:AE571">
    <cfRule type="cellIs" dxfId="572" priority="75" operator="lessThan">
      <formula>0</formula>
    </cfRule>
  </conditionalFormatting>
  <conditionalFormatting sqref="C631:AE633 C638:AE638 C624:AE624">
    <cfRule type="cellIs" dxfId="571" priority="74" operator="lessThan">
      <formula>0</formula>
    </cfRule>
  </conditionalFormatting>
  <conditionalFormatting sqref="C659:AE659">
    <cfRule type="cellIs" dxfId="570" priority="73" operator="lessThan">
      <formula>0</formula>
    </cfRule>
  </conditionalFormatting>
  <conditionalFormatting sqref="C660:AE660">
    <cfRule type="cellIs" dxfId="569" priority="72" operator="lessThan">
      <formula>0</formula>
    </cfRule>
  </conditionalFormatting>
  <conditionalFormatting sqref="C661:AE661">
    <cfRule type="cellIs" dxfId="568" priority="71" operator="lessThan">
      <formula>0</formula>
    </cfRule>
  </conditionalFormatting>
  <conditionalFormatting sqref="C557:AE557">
    <cfRule type="cellIs" dxfId="567" priority="70" operator="lessThan">
      <formula>0</formula>
    </cfRule>
  </conditionalFormatting>
  <conditionalFormatting sqref="C560:AE560">
    <cfRule type="cellIs" dxfId="566" priority="69" operator="lessThan">
      <formula>0</formula>
    </cfRule>
  </conditionalFormatting>
  <conditionalFormatting sqref="C563:AE564">
    <cfRule type="cellIs" dxfId="565" priority="68" operator="lessThan">
      <formula>0</formula>
    </cfRule>
  </conditionalFormatting>
  <conditionalFormatting sqref="C572:AE573">
    <cfRule type="cellIs" dxfId="564" priority="67" operator="lessThan">
      <formula>0</formula>
    </cfRule>
  </conditionalFormatting>
  <conditionalFormatting sqref="C578:AE579">
    <cfRule type="cellIs" dxfId="563" priority="65" operator="lessThan">
      <formula>0</formula>
    </cfRule>
  </conditionalFormatting>
  <conditionalFormatting sqref="C585:AE586">
    <cfRule type="cellIs" dxfId="562" priority="64" operator="lessThan">
      <formula>0</formula>
    </cfRule>
  </conditionalFormatting>
  <conditionalFormatting sqref="C601:AE602">
    <cfRule type="cellIs" dxfId="561" priority="63" operator="lessThan">
      <formula>0</formula>
    </cfRule>
  </conditionalFormatting>
  <conditionalFormatting sqref="C605:AE609">
    <cfRule type="cellIs" dxfId="560" priority="62" operator="lessThan">
      <formula>0</formula>
    </cfRule>
  </conditionalFormatting>
  <conditionalFormatting sqref="C611:AE612">
    <cfRule type="cellIs" dxfId="559" priority="61" operator="lessThan">
      <formula>0</formula>
    </cfRule>
  </conditionalFormatting>
  <conditionalFormatting sqref="C626:AE626">
    <cfRule type="cellIs" dxfId="558" priority="60" operator="lessThan">
      <formula>0</formula>
    </cfRule>
  </conditionalFormatting>
  <conditionalFormatting sqref="C634:AE634 C637:AE637">
    <cfRule type="cellIs" dxfId="557" priority="59" operator="lessThan">
      <formula>0</formula>
    </cfRule>
  </conditionalFormatting>
  <conditionalFormatting sqref="C635:AE636">
    <cfRule type="cellIs" dxfId="556" priority="58" operator="lessThan">
      <formula>0</formula>
    </cfRule>
  </conditionalFormatting>
  <conditionalFormatting sqref="C642:AE644">
    <cfRule type="cellIs" dxfId="555" priority="57" operator="lessThan">
      <formula>0</formula>
    </cfRule>
  </conditionalFormatting>
  <conditionalFormatting sqref="C625:AE625">
    <cfRule type="cellIs" dxfId="554" priority="56" operator="lessThan">
      <formula>0</formula>
    </cfRule>
  </conditionalFormatting>
  <conditionalFormatting sqref="C627:AE627">
    <cfRule type="cellIs" dxfId="553" priority="55" operator="lessThan">
      <formula>0</formula>
    </cfRule>
  </conditionalFormatting>
  <conditionalFormatting sqref="C630:AE630">
    <cfRule type="cellIs" dxfId="552" priority="54" operator="lessThan">
      <formula>0</formula>
    </cfRule>
  </conditionalFormatting>
  <conditionalFormatting sqref="C237 C213 C191:C193 C216:C217 C230 C240:C252 C273:C278 C280:C286 C292:C295 C195 C202 C206 C219 C257:C270">
    <cfRule type="cellIs" dxfId="551" priority="53" operator="lessThan">
      <formula>0</formula>
    </cfRule>
  </conditionalFormatting>
  <conditionalFormatting sqref="C271">
    <cfRule type="cellIs" dxfId="550" priority="52" operator="lessThan">
      <formula>0</formula>
    </cfRule>
  </conditionalFormatting>
  <conditionalFormatting sqref="C287">
    <cfRule type="cellIs" dxfId="549" priority="51" operator="lessThan">
      <formula>0</formula>
    </cfRule>
  </conditionalFormatting>
  <conditionalFormatting sqref="C291">
    <cfRule type="cellIs" dxfId="548" priority="50" operator="lessThan">
      <formula>0</formula>
    </cfRule>
  </conditionalFormatting>
  <conditionalFormatting sqref="C226">
    <cfRule type="cellIs" dxfId="547" priority="49" operator="lessThan">
      <formula>0</formula>
    </cfRule>
  </conditionalFormatting>
  <conditionalFormatting sqref="C272">
    <cfRule type="cellIs" dxfId="546" priority="48" operator="lessThan">
      <formula>0</formula>
    </cfRule>
  </conditionalFormatting>
  <conditionalFormatting sqref="C279">
    <cfRule type="cellIs" dxfId="545" priority="47" operator="lessThan">
      <formula>0</formula>
    </cfRule>
  </conditionalFormatting>
  <conditionalFormatting sqref="C297:C354 C356:C359 C364:C383 C385:C391 C393 C395:C417 C419:C424">
    <cfRule type="cellIs" dxfId="544" priority="46" operator="lessThan">
      <formula>0</formula>
    </cfRule>
  </conditionalFormatting>
  <conditionalFormatting sqref="C526:AE554">
    <cfRule type="cellIs" dxfId="543" priority="45" operator="lessThan">
      <formula>0</formula>
    </cfRule>
  </conditionalFormatting>
  <conditionalFormatting sqref="C524:AE525">
    <cfRule type="cellIs" dxfId="542" priority="44" operator="lessThan">
      <formula>0</formula>
    </cfRule>
  </conditionalFormatting>
  <conditionalFormatting sqref="C628:AE628">
    <cfRule type="cellIs" dxfId="541" priority="42" operator="lessThan">
      <formula>0</formula>
    </cfRule>
  </conditionalFormatting>
  <conditionalFormatting sqref="C614:AE623">
    <cfRule type="cellIs" dxfId="540" priority="43" operator="lessThan">
      <formula>0</formula>
    </cfRule>
  </conditionalFormatting>
  <conditionalFormatting sqref="C629:AE629">
    <cfRule type="cellIs" dxfId="539" priority="41" operator="lessThan">
      <formula>0</formula>
    </cfRule>
  </conditionalFormatting>
  <conditionalFormatting sqref="C355">
    <cfRule type="cellIs" dxfId="538" priority="40" operator="lessThan">
      <formula>0</formula>
    </cfRule>
  </conditionalFormatting>
  <conditionalFormatting sqref="C453:AE453">
    <cfRule type="cellIs" dxfId="537" priority="34" operator="lessThan">
      <formula>0</formula>
    </cfRule>
  </conditionalFormatting>
  <conditionalFormatting sqref="C453:AE453">
    <cfRule type="cellIs" dxfId="536" priority="32" operator="equal">
      <formula>0</formula>
    </cfRule>
    <cfRule type="cellIs" dxfId="535" priority="33" operator="equal">
      <formula>0</formula>
    </cfRule>
  </conditionalFormatting>
  <conditionalFormatting sqref="C597:AE597">
    <cfRule type="cellIs" dxfId="534" priority="31" operator="lessThan">
      <formula>0</formula>
    </cfRule>
  </conditionalFormatting>
  <conditionalFormatting sqref="C597:AE597">
    <cfRule type="cellIs" dxfId="533" priority="29" operator="equal">
      <formula>0</formula>
    </cfRule>
    <cfRule type="cellIs" dxfId="532" priority="30" operator="equal">
      <formula>0</formula>
    </cfRule>
  </conditionalFormatting>
  <conditionalFormatting sqref="C654:AE654">
    <cfRule type="cellIs" dxfId="531" priority="28" operator="lessThan">
      <formula>0</formula>
    </cfRule>
  </conditionalFormatting>
  <conditionalFormatting sqref="C654:AE654">
    <cfRule type="cellIs" dxfId="530" priority="26" operator="equal">
      <formula>0</formula>
    </cfRule>
    <cfRule type="cellIs" dxfId="529" priority="27" operator="equal">
      <formula>0</formula>
    </cfRule>
  </conditionalFormatting>
  <conditionalFormatting sqref="A425:B426 A430:B431 A434:B437 A427:A429">
    <cfRule type="cellIs" dxfId="528" priority="17" operator="lessThan">
      <formula>0</formula>
    </cfRule>
  </conditionalFormatting>
  <conditionalFormatting sqref="A432:B433">
    <cfRule type="cellIs" dxfId="527" priority="16" operator="lessThan">
      <formula>0</formula>
    </cfRule>
  </conditionalFormatting>
  <conditionalFormatting sqref="B555 A576:B581">
    <cfRule type="cellIs" dxfId="526" priority="15" operator="lessThan">
      <formula>0</formula>
    </cfRule>
  </conditionalFormatting>
  <conditionalFormatting sqref="A633:B638 B624">
    <cfRule type="cellIs" dxfId="525" priority="14" operator="lessThan">
      <formula>0</formula>
    </cfRule>
  </conditionalFormatting>
  <conditionalFormatting sqref="A661:B661">
    <cfRule type="cellIs" dxfId="524" priority="13" operator="lessThan">
      <formula>0</formula>
    </cfRule>
  </conditionalFormatting>
  <conditionalFormatting sqref="B659:B660">
    <cfRule type="cellIs" dxfId="523" priority="12" operator="lessThan">
      <formula>0</formula>
    </cfRule>
  </conditionalFormatting>
  <conditionalFormatting sqref="B613">
    <cfRule type="cellIs" dxfId="522" priority="11" operator="lessThan">
      <formula>0</formula>
    </cfRule>
  </conditionalFormatting>
  <conditionalFormatting sqref="D434:AE434 D425:AE426 D431:AE431 D437:AE437">
    <cfRule type="cellIs" dxfId="521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20" priority="9" operator="lessThan">
      <formula>0</formula>
    </cfRule>
  </conditionalFormatting>
  <conditionalFormatting sqref="D271:AE271">
    <cfRule type="cellIs" dxfId="519" priority="8" operator="lessThan">
      <formula>0</formula>
    </cfRule>
  </conditionalFormatting>
  <conditionalFormatting sqref="D287:AE287">
    <cfRule type="cellIs" dxfId="518" priority="7" operator="lessThan">
      <formula>0</formula>
    </cfRule>
  </conditionalFormatting>
  <conditionalFormatting sqref="D291:AE291">
    <cfRule type="cellIs" dxfId="517" priority="6" operator="lessThan">
      <formula>0</formula>
    </cfRule>
  </conditionalFormatting>
  <conditionalFormatting sqref="D226:AE226">
    <cfRule type="cellIs" dxfId="516" priority="5" operator="lessThan">
      <formula>0</formula>
    </cfRule>
  </conditionalFormatting>
  <conditionalFormatting sqref="D272:AE272">
    <cfRule type="cellIs" dxfId="515" priority="4" operator="lessThan">
      <formula>0</formula>
    </cfRule>
  </conditionalFormatting>
  <conditionalFormatting sqref="D279:AE279">
    <cfRule type="cellIs" dxfId="514" priority="3" operator="lessThan">
      <formula>0</formula>
    </cfRule>
  </conditionalFormatting>
  <conditionalFormatting sqref="D297:AE354 D356:AE359 D364:AE383 D385:AE391 D393:AE393 D395:AE417 D419:AE424">
    <cfRule type="cellIs" dxfId="513" priority="2" operator="lessThan">
      <formula>0</formula>
    </cfRule>
  </conditionalFormatting>
  <conditionalFormatting sqref="D355:AE355">
    <cfRule type="cellIs" dxfId="512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topLeftCell="A418" zoomScale="85" zoomScaleNormal="85" workbookViewId="0">
      <selection activeCell="C436" sqref="C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0.12738035642937603</v>
      </c>
      <c r="D4" s="28">
        <f t="shared" si="0"/>
        <v>0.11568993036027395</v>
      </c>
      <c r="E4" s="28">
        <f t="shared" si="0"/>
        <v>0.11225945750495911</v>
      </c>
      <c r="F4" s="28">
        <f t="shared" si="0"/>
        <v>0.1231993863330082</v>
      </c>
      <c r="G4" s="28">
        <f t="shared" si="0"/>
        <v>0.13112925904000988</v>
      </c>
      <c r="H4" s="28">
        <f t="shared" si="0"/>
        <v>0.13910245251773218</v>
      </c>
      <c r="I4" s="28">
        <f t="shared" si="0"/>
        <v>0.16852990666330758</v>
      </c>
      <c r="J4" s="28">
        <f t="shared" si="0"/>
        <v>0.17554727727646854</v>
      </c>
      <c r="K4" s="28">
        <f t="shared" si="0"/>
        <v>0.1791336813088566</v>
      </c>
      <c r="L4" s="28">
        <f t="shared" si="0"/>
        <v>0.18260830035336839</v>
      </c>
      <c r="M4" s="28">
        <f t="shared" si="0"/>
        <v>0.16680109232596629</v>
      </c>
      <c r="N4" s="28">
        <f t="shared" si="0"/>
        <v>0.15610017909577209</v>
      </c>
      <c r="O4" s="28">
        <f t="shared" si="0"/>
        <v>0.1608470654103355</v>
      </c>
      <c r="P4" s="28">
        <f t="shared" si="0"/>
        <v>0.15483951777459806</v>
      </c>
      <c r="Q4" s="28">
        <f t="shared" si="0"/>
        <v>0.16702855881097034</v>
      </c>
      <c r="R4" s="28">
        <f t="shared" si="0"/>
        <v>0.14813728743027571</v>
      </c>
      <c r="S4" s="28">
        <f t="shared" si="0"/>
        <v>0.16026322435385884</v>
      </c>
      <c r="T4" s="28">
        <f t="shared" si="0"/>
        <v>0.17228940806569354</v>
      </c>
      <c r="U4" s="28">
        <f t="shared" si="0"/>
        <v>0.18032564018072575</v>
      </c>
      <c r="V4" s="28">
        <f t="shared" si="0"/>
        <v>0.18798640900486713</v>
      </c>
      <c r="W4" s="28">
        <f t="shared" si="0"/>
        <v>0.20173939245896727</v>
      </c>
      <c r="X4" s="28">
        <f t="shared" si="0"/>
        <v>0.19808011160852873</v>
      </c>
      <c r="Y4" s="28">
        <f t="shared" si="0"/>
        <v>0.19048967540668577</v>
      </c>
      <c r="Z4" s="28">
        <f t="shared" si="0"/>
        <v>0.202197200850183</v>
      </c>
      <c r="AA4" s="28">
        <f t="shared" si="0"/>
        <v>0.20733005020974074</v>
      </c>
      <c r="AB4" s="28">
        <f t="shared" si="0"/>
        <v>0.24387079448531354</v>
      </c>
      <c r="AC4" s="28">
        <f t="shared" si="0"/>
        <v>0.21955463482375506</v>
      </c>
      <c r="AD4" s="28">
        <f t="shared" si="0"/>
        <v>0.21500230079761495</v>
      </c>
      <c r="AE4" s="28">
        <f t="shared" si="0"/>
        <v>0.23193076314724326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4.0859098697100797E-2</v>
      </c>
      <c r="D5" s="21">
        <f t="shared" si="1"/>
        <v>2.9106816313114962E-2</v>
      </c>
      <c r="E5" s="21">
        <f t="shared" si="1"/>
        <v>2.4038274980808384E-2</v>
      </c>
      <c r="F5" s="21">
        <f t="shared" si="1"/>
        <v>2.7299351777583542E-2</v>
      </c>
      <c r="G5" s="21">
        <f t="shared" si="1"/>
        <v>3.6998491814929424E-2</v>
      </c>
      <c r="H5" s="21">
        <f t="shared" si="1"/>
        <v>4.2963480290053126E-2</v>
      </c>
      <c r="I5" s="21">
        <f t="shared" si="1"/>
        <v>5.7223390997535886E-2</v>
      </c>
      <c r="J5" s="21">
        <f t="shared" si="1"/>
        <v>5.7581340086938666E-2</v>
      </c>
      <c r="K5" s="21">
        <f t="shared" si="1"/>
        <v>6.1628262767637228E-2</v>
      </c>
      <c r="L5" s="21">
        <f t="shared" si="1"/>
        <v>6.1301581366760921E-2</v>
      </c>
      <c r="M5" s="21">
        <f t="shared" si="1"/>
        <v>5.1027857405772682E-2</v>
      </c>
      <c r="N5" s="21">
        <f t="shared" si="1"/>
        <v>4.6079261115521734E-2</v>
      </c>
      <c r="O5" s="21">
        <f t="shared" si="1"/>
        <v>5.0636756214706785E-2</v>
      </c>
      <c r="P5" s="21">
        <f t="shared" si="1"/>
        <v>4.9678351632346969E-2</v>
      </c>
      <c r="Q5" s="21">
        <f t="shared" si="1"/>
        <v>4.9446947095016715E-2</v>
      </c>
      <c r="R5" s="21">
        <f t="shared" si="1"/>
        <v>5.1153039139889313E-2</v>
      </c>
      <c r="S5" s="21">
        <f t="shared" si="1"/>
        <v>6.0181094790903798E-2</v>
      </c>
      <c r="T5" s="21">
        <f t="shared" si="1"/>
        <v>6.6583931385471806E-2</v>
      </c>
      <c r="U5" s="21">
        <f t="shared" si="1"/>
        <v>7.0312751323486591E-2</v>
      </c>
      <c r="V5" s="21">
        <f t="shared" si="1"/>
        <v>7.6176599734143216E-2</v>
      </c>
      <c r="W5" s="21">
        <f t="shared" si="1"/>
        <v>9.0999383134760123E-2</v>
      </c>
      <c r="X5" s="21">
        <f t="shared" si="1"/>
        <v>0.1008600013259144</v>
      </c>
      <c r="Y5" s="21">
        <f t="shared" si="1"/>
        <v>0.10646105754591781</v>
      </c>
      <c r="Z5" s="21">
        <f t="shared" si="1"/>
        <v>0.11878418480567891</v>
      </c>
      <c r="AA5" s="21">
        <f t="shared" si="1"/>
        <v>0.1191890087137006</v>
      </c>
      <c r="AB5" s="21">
        <f t="shared" si="1"/>
        <v>0.15372510305406362</v>
      </c>
      <c r="AC5" s="21">
        <f t="shared" si="1"/>
        <v>0.12928774269014093</v>
      </c>
      <c r="AD5" s="21">
        <f t="shared" si="1"/>
        <v>0.12377591028146843</v>
      </c>
      <c r="AE5" s="21">
        <f t="shared" si="1"/>
        <v>0.13943262648465979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4.0859098697100797E-2</v>
      </c>
      <c r="D7" s="21">
        <f t="shared" si="2"/>
        <v>2.9106816313114962E-2</v>
      </c>
      <c r="E7" s="21">
        <f t="shared" si="2"/>
        <v>2.4038274980808384E-2</v>
      </c>
      <c r="F7" s="21">
        <f t="shared" si="2"/>
        <v>2.7299351777583542E-2</v>
      </c>
      <c r="G7" s="21">
        <f t="shared" si="2"/>
        <v>3.6998491814929424E-2</v>
      </c>
      <c r="H7" s="21">
        <f t="shared" si="2"/>
        <v>4.2963480290053126E-2</v>
      </c>
      <c r="I7" s="21">
        <f t="shared" si="2"/>
        <v>5.7223390997535886E-2</v>
      </c>
      <c r="J7" s="21">
        <f t="shared" si="2"/>
        <v>5.7581340086938666E-2</v>
      </c>
      <c r="K7" s="21">
        <f t="shared" si="2"/>
        <v>6.1628262767637228E-2</v>
      </c>
      <c r="L7" s="21">
        <f t="shared" si="2"/>
        <v>6.1301581366760921E-2</v>
      </c>
      <c r="M7" s="21">
        <f t="shared" si="2"/>
        <v>5.1027857405772682E-2</v>
      </c>
      <c r="N7" s="21">
        <f t="shared" si="2"/>
        <v>4.6079261115521734E-2</v>
      </c>
      <c r="O7" s="21">
        <f t="shared" si="2"/>
        <v>5.0636756214706785E-2</v>
      </c>
      <c r="P7" s="21">
        <f t="shared" si="2"/>
        <v>4.9678351632346969E-2</v>
      </c>
      <c r="Q7" s="21">
        <f t="shared" si="2"/>
        <v>4.9446947095016715E-2</v>
      </c>
      <c r="R7" s="21">
        <f t="shared" si="2"/>
        <v>5.1153039139889313E-2</v>
      </c>
      <c r="S7" s="21">
        <f t="shared" si="2"/>
        <v>6.0181094790903798E-2</v>
      </c>
      <c r="T7" s="21">
        <f t="shared" si="2"/>
        <v>6.6583931385471806E-2</v>
      </c>
      <c r="U7" s="21">
        <f t="shared" si="2"/>
        <v>7.0312751323486591E-2</v>
      </c>
      <c r="V7" s="21">
        <f t="shared" si="2"/>
        <v>7.6176599734143216E-2</v>
      </c>
      <c r="W7" s="21">
        <f t="shared" si="2"/>
        <v>9.0999383134760123E-2</v>
      </c>
      <c r="X7" s="21">
        <f t="shared" si="2"/>
        <v>0.1008600013259144</v>
      </c>
      <c r="Y7" s="21">
        <f t="shared" si="2"/>
        <v>0.10646105754591781</v>
      </c>
      <c r="Z7" s="21">
        <f t="shared" si="2"/>
        <v>0.11878418480567891</v>
      </c>
      <c r="AA7" s="21">
        <f t="shared" si="2"/>
        <v>0.1191890087137006</v>
      </c>
      <c r="AB7" s="21">
        <f t="shared" si="2"/>
        <v>0.15372510305406362</v>
      </c>
      <c r="AC7" s="21">
        <f t="shared" si="2"/>
        <v>0.12928774269014093</v>
      </c>
      <c r="AD7" s="21">
        <f t="shared" si="2"/>
        <v>0.12377591028146843</v>
      </c>
      <c r="AE7" s="21">
        <f t="shared" si="2"/>
        <v>0.13943262648465979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2.3765060750163051E-2</v>
      </c>
      <c r="D8" s="21">
        <f t="shared" si="3"/>
        <v>1.2567824060470358E-2</v>
      </c>
      <c r="E8" s="21">
        <f t="shared" si="3"/>
        <v>5.9214752654889544E-3</v>
      </c>
      <c r="F8" s="21">
        <f t="shared" si="3"/>
        <v>6.6820223676270999E-3</v>
      </c>
      <c r="G8" s="21">
        <f t="shared" si="3"/>
        <v>1.3323318544438349E-2</v>
      </c>
      <c r="H8" s="21">
        <f t="shared" si="3"/>
        <v>1.7196358882595311E-2</v>
      </c>
      <c r="I8" s="21">
        <f t="shared" si="3"/>
        <v>2.9838144971925305E-2</v>
      </c>
      <c r="J8" s="21">
        <f t="shared" si="3"/>
        <v>2.8517498060146407E-2</v>
      </c>
      <c r="K8" s="21">
        <f t="shared" si="3"/>
        <v>3.0854096925893481E-2</v>
      </c>
      <c r="L8" s="21">
        <f t="shared" si="3"/>
        <v>3.0789841028155539E-2</v>
      </c>
      <c r="M8" s="21">
        <f t="shared" si="3"/>
        <v>1.9455139933603448E-2</v>
      </c>
      <c r="N8" s="21">
        <f t="shared" si="3"/>
        <v>1.5418488236773541E-2</v>
      </c>
      <c r="O8" s="21">
        <f t="shared" si="3"/>
        <v>1.8539030409153875E-2</v>
      </c>
      <c r="P8" s="21">
        <f t="shared" si="3"/>
        <v>1.9037522976467429E-2</v>
      </c>
      <c r="Q8" s="21">
        <f t="shared" si="3"/>
        <v>1.8798155046100874E-2</v>
      </c>
      <c r="R8" s="21">
        <f t="shared" si="3"/>
        <v>1.8345763459232792E-2</v>
      </c>
      <c r="S8" s="21">
        <f t="shared" si="3"/>
        <v>2.4027146806272121E-2</v>
      </c>
      <c r="T8" s="21">
        <f t="shared" si="3"/>
        <v>2.8369470571012752E-2</v>
      </c>
      <c r="U8" s="21">
        <f t="shared" si="3"/>
        <v>2.9547078431735704E-2</v>
      </c>
      <c r="V8" s="21">
        <f t="shared" si="3"/>
        <v>3.4299977922947533E-2</v>
      </c>
      <c r="W8" s="21">
        <f t="shared" si="3"/>
        <v>4.5608475221537E-2</v>
      </c>
      <c r="X8" s="21">
        <f t="shared" si="3"/>
        <v>5.2007032780598692E-2</v>
      </c>
      <c r="Y8" s="21">
        <f t="shared" si="3"/>
        <v>5.223501902218583E-2</v>
      </c>
      <c r="Z8" s="21">
        <f t="shared" si="3"/>
        <v>6.0747629752330883E-2</v>
      </c>
      <c r="AA8" s="21">
        <f t="shared" si="3"/>
        <v>6.2393337710617967E-2</v>
      </c>
      <c r="AB8" s="21">
        <f t="shared" si="3"/>
        <v>9.1593515288185434E-2</v>
      </c>
      <c r="AC8" s="21">
        <f t="shared" si="3"/>
        <v>6.5978371544628253E-2</v>
      </c>
      <c r="AD8" s="21">
        <f t="shared" si="3"/>
        <v>5.7564536541285301E-2</v>
      </c>
      <c r="AE8" s="21">
        <f t="shared" si="3"/>
        <v>7.2265071684207025E-2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2.3765060750163051E-2</v>
      </c>
      <c r="D9" s="21">
        <f t="shared" si="4"/>
        <v>1.2567824060470358E-2</v>
      </c>
      <c r="E9" s="21">
        <f t="shared" si="4"/>
        <v>5.9214752654889544E-3</v>
      </c>
      <c r="F9" s="21">
        <f t="shared" si="4"/>
        <v>6.6820223676270999E-3</v>
      </c>
      <c r="G9" s="21">
        <f t="shared" si="4"/>
        <v>1.3323318544438349E-2</v>
      </c>
      <c r="H9" s="21">
        <f t="shared" si="4"/>
        <v>1.7196358882595311E-2</v>
      </c>
      <c r="I9" s="21">
        <f t="shared" si="4"/>
        <v>2.9838144971925305E-2</v>
      </c>
      <c r="J9" s="21">
        <f t="shared" si="4"/>
        <v>2.8517498060146407E-2</v>
      </c>
      <c r="K9" s="21">
        <f t="shared" si="4"/>
        <v>3.0854096925893481E-2</v>
      </c>
      <c r="L9" s="21">
        <f t="shared" si="4"/>
        <v>3.0789841028155539E-2</v>
      </c>
      <c r="M9" s="21">
        <f t="shared" si="4"/>
        <v>1.9455139933603448E-2</v>
      </c>
      <c r="N9" s="21">
        <f t="shared" si="4"/>
        <v>1.5418488236773541E-2</v>
      </c>
      <c r="O9" s="21">
        <f t="shared" si="4"/>
        <v>1.8539030409153875E-2</v>
      </c>
      <c r="P9" s="21">
        <f t="shared" si="4"/>
        <v>1.9037522976467429E-2</v>
      </c>
      <c r="Q9" s="21">
        <f t="shared" si="4"/>
        <v>1.8798155046100874E-2</v>
      </c>
      <c r="R9" s="21">
        <f t="shared" si="4"/>
        <v>1.8345763459232792E-2</v>
      </c>
      <c r="S9" s="21">
        <f t="shared" si="4"/>
        <v>2.4027146806272121E-2</v>
      </c>
      <c r="T9" s="21">
        <f t="shared" si="4"/>
        <v>2.8369470571012752E-2</v>
      </c>
      <c r="U9" s="21">
        <f t="shared" si="4"/>
        <v>2.9547078431735704E-2</v>
      </c>
      <c r="V9" s="21">
        <f t="shared" si="4"/>
        <v>3.4299977922947533E-2</v>
      </c>
      <c r="W9" s="21">
        <f t="shared" si="4"/>
        <v>4.5608475221537E-2</v>
      </c>
      <c r="X9" s="21">
        <f t="shared" si="4"/>
        <v>5.2007032780598692E-2</v>
      </c>
      <c r="Y9" s="21">
        <f t="shared" si="4"/>
        <v>5.223501902218583E-2</v>
      </c>
      <c r="Z9" s="21">
        <f t="shared" si="4"/>
        <v>6.0747629752330883E-2</v>
      </c>
      <c r="AA9" s="21">
        <f t="shared" si="4"/>
        <v>6.2393337710617967E-2</v>
      </c>
      <c r="AB9" s="21">
        <f t="shared" si="4"/>
        <v>9.1593515288185434E-2</v>
      </c>
      <c r="AC9" s="21">
        <f t="shared" si="4"/>
        <v>6.5978371544628253E-2</v>
      </c>
      <c r="AD9" s="21">
        <f t="shared" si="4"/>
        <v>5.7564536541285301E-2</v>
      </c>
      <c r="AE9" s="21">
        <f t="shared" si="4"/>
        <v>7.2265071684207025E-2</v>
      </c>
    </row>
    <row r="10" spans="1:31" x14ac:dyDescent="0.2">
      <c r="A10" s="13" t="s">
        <v>29</v>
      </c>
      <c r="B10" s="4" t="s">
        <v>30</v>
      </c>
      <c r="C10" s="27">
        <v>2.3765060750163051E-2</v>
      </c>
      <c r="D10" s="27">
        <v>1.2567824060470358E-2</v>
      </c>
      <c r="E10" s="27">
        <v>5.9214752654889544E-3</v>
      </c>
      <c r="F10" s="27">
        <v>6.6820223676270999E-3</v>
      </c>
      <c r="G10" s="27">
        <v>1.3323318544438349E-2</v>
      </c>
      <c r="H10" s="27">
        <v>1.7196358882595311E-2</v>
      </c>
      <c r="I10" s="27">
        <v>2.9838144971925305E-2</v>
      </c>
      <c r="J10" s="27">
        <v>2.8517498060146407E-2</v>
      </c>
      <c r="K10" s="27">
        <v>3.0854096925893481E-2</v>
      </c>
      <c r="L10" s="27">
        <v>3.0789841028155539E-2</v>
      </c>
      <c r="M10" s="27">
        <v>1.9455139933603448E-2</v>
      </c>
      <c r="N10" s="27">
        <v>1.5418488236773541E-2</v>
      </c>
      <c r="O10" s="27">
        <v>1.8539030409153875E-2</v>
      </c>
      <c r="P10" s="27">
        <v>1.9037522976467429E-2</v>
      </c>
      <c r="Q10" s="27">
        <v>1.8798155046100874E-2</v>
      </c>
      <c r="R10" s="27">
        <v>1.8345763459232792E-2</v>
      </c>
      <c r="S10" s="27">
        <v>2.4027146806272121E-2</v>
      </c>
      <c r="T10" s="27">
        <v>2.8369470571012752E-2</v>
      </c>
      <c r="U10" s="27">
        <v>2.9547078431735704E-2</v>
      </c>
      <c r="V10" s="27">
        <v>3.4299977922947533E-2</v>
      </c>
      <c r="W10" s="27">
        <v>4.5608475221537E-2</v>
      </c>
      <c r="X10" s="27">
        <v>5.2007032780598692E-2</v>
      </c>
      <c r="Y10" s="27">
        <v>5.223501902218583E-2</v>
      </c>
      <c r="Z10" s="27">
        <v>6.0747629752330883E-2</v>
      </c>
      <c r="AA10" s="27">
        <v>6.2393337710617967E-2</v>
      </c>
      <c r="AB10" s="27">
        <v>9.1593515288185434E-2</v>
      </c>
      <c r="AC10" s="27">
        <v>6.5978371544628253E-2</v>
      </c>
      <c r="AD10" s="27">
        <v>5.7564536541285301E-2</v>
      </c>
      <c r="AE10" s="27">
        <v>7.2265071684207025E-2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6">+C18+C19+C20+C21+C22+C23+C24+C25+C26+C27+C28+C29+C30</f>
        <v>4.5386359741602586E-3</v>
      </c>
      <c r="D17" s="79">
        <f t="shared" si="6"/>
        <v>3.4283987890714315E-3</v>
      </c>
      <c r="E17" s="79">
        <f t="shared" si="6"/>
        <v>3.9929428319816851E-3</v>
      </c>
      <c r="F17" s="79">
        <f t="shared" si="6"/>
        <v>4.8402385873429522E-3</v>
      </c>
      <c r="G17" s="79">
        <f t="shared" si="6"/>
        <v>6.0251927959992652E-3</v>
      </c>
      <c r="H17" s="79">
        <f t="shared" si="6"/>
        <v>6.1825417918994771E-3</v>
      </c>
      <c r="I17" s="79">
        <f t="shared" si="6"/>
        <v>5.6094756377155948E-3</v>
      </c>
      <c r="J17" s="79">
        <f t="shared" si="6"/>
        <v>6.4863231272431496E-3</v>
      </c>
      <c r="K17" s="79">
        <f t="shared" si="6"/>
        <v>6.8143916570770338E-3</v>
      </c>
      <c r="L17" s="79">
        <f t="shared" si="6"/>
        <v>5.0852051403515045E-3</v>
      </c>
      <c r="M17" s="79">
        <f t="shared" si="6"/>
        <v>4.8946945114711118E-3</v>
      </c>
      <c r="N17" s="79">
        <f t="shared" si="6"/>
        <v>4.9373447783363804E-3</v>
      </c>
      <c r="O17" s="79">
        <f t="shared" si="6"/>
        <v>5.7614031177542161E-3</v>
      </c>
      <c r="P17" s="79">
        <f t="shared" si="6"/>
        <v>4.5633434036292681E-3</v>
      </c>
      <c r="Q17" s="79">
        <f t="shared" si="6"/>
        <v>4.2416698704195645E-3</v>
      </c>
      <c r="R17" s="79">
        <f t="shared" si="6"/>
        <v>4.1536366398527104E-3</v>
      </c>
      <c r="S17" s="79">
        <f t="shared" si="6"/>
        <v>6.0780201870818942E-3</v>
      </c>
      <c r="T17" s="79">
        <f t="shared" si="6"/>
        <v>6.2248527549771957E-3</v>
      </c>
      <c r="U17" s="79">
        <f t="shared" si="6"/>
        <v>5.6071271936055968E-3</v>
      </c>
      <c r="V17" s="79">
        <f t="shared" si="6"/>
        <v>5.6158291801410186E-3</v>
      </c>
      <c r="W17" s="79">
        <f t="shared" si="6"/>
        <v>8.1141246181469437E-3</v>
      </c>
      <c r="X17" s="79">
        <f t="shared" si="6"/>
        <v>8.5722640062612255E-3</v>
      </c>
      <c r="Y17" s="79">
        <f t="shared" si="6"/>
        <v>9.0974229214045056E-3</v>
      </c>
      <c r="Z17" s="79">
        <f t="shared" si="6"/>
        <v>9.8321663043647936E-3</v>
      </c>
      <c r="AA17" s="79">
        <f t="shared" si="6"/>
        <v>1.1568802373958943E-2</v>
      </c>
      <c r="AB17" s="79">
        <f t="shared" si="6"/>
        <v>1.3161239004714814E-2</v>
      </c>
      <c r="AC17" s="79">
        <f t="shared" si="6"/>
        <v>1.2232074790369998E-2</v>
      </c>
      <c r="AD17" s="79">
        <f t="shared" si="6"/>
        <v>1.1123241982518382E-2</v>
      </c>
      <c r="AE17" s="79">
        <f t="shared" si="6"/>
        <v>1.1707705860857552E-2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6.6835706396177756E-4</v>
      </c>
      <c r="AB23" s="27">
        <v>1.3691680187821174E-3</v>
      </c>
      <c r="AC23" s="27">
        <v>1.1169113801608671E-3</v>
      </c>
      <c r="AD23" s="27">
        <v>5.8368065740331098E-4</v>
      </c>
      <c r="AE23" s="27">
        <v>4.3485818589327993E-4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4.183928427500639E-3</v>
      </c>
      <c r="D26" s="27">
        <v>3.056635114411893E-3</v>
      </c>
      <c r="E26" s="27">
        <v>3.4991997679105756E-3</v>
      </c>
      <c r="F26" s="27">
        <v>4.103968078597562E-3</v>
      </c>
      <c r="G26" s="27">
        <v>5.1627056561525508E-3</v>
      </c>
      <c r="H26" s="27">
        <v>5.2982922093813859E-3</v>
      </c>
      <c r="I26" s="27">
        <v>4.9319510299631946E-3</v>
      </c>
      <c r="J26" s="27">
        <v>5.5712127419006267E-3</v>
      </c>
      <c r="K26" s="27">
        <v>5.9549125839426439E-3</v>
      </c>
      <c r="L26" s="27">
        <v>4.4348458250962801E-3</v>
      </c>
      <c r="M26" s="27">
        <v>4.321477728100054E-3</v>
      </c>
      <c r="N26" s="27">
        <v>4.0757882130258568E-3</v>
      </c>
      <c r="O26" s="27">
        <v>4.8816559061446276E-3</v>
      </c>
      <c r="P26" s="27">
        <v>3.8702280190179364E-3</v>
      </c>
      <c r="Q26" s="27">
        <v>3.5633484784589288E-3</v>
      </c>
      <c r="R26" s="27">
        <v>3.559410495306069E-3</v>
      </c>
      <c r="S26" s="27">
        <v>5.3379687536084883E-3</v>
      </c>
      <c r="T26" s="27">
        <v>4.967846447279536E-3</v>
      </c>
      <c r="U26" s="27">
        <v>4.7201958955018089E-3</v>
      </c>
      <c r="V26" s="27">
        <v>4.6438190441187655E-3</v>
      </c>
      <c r="W26" s="27">
        <v>6.3816176674588729E-3</v>
      </c>
      <c r="X26" s="27">
        <v>5.8007341591057564E-3</v>
      </c>
      <c r="Y26" s="27">
        <v>5.1671294261215065E-3</v>
      </c>
      <c r="Z26" s="27">
        <v>5.7867351317019526E-3</v>
      </c>
      <c r="AA26" s="27">
        <v>7.9380074547745275E-3</v>
      </c>
      <c r="AB26" s="27">
        <v>8.3374527611754009E-3</v>
      </c>
      <c r="AC26" s="27">
        <v>8.798089950626805E-3</v>
      </c>
      <c r="AD26" s="27">
        <v>8.9746512718499351E-3</v>
      </c>
      <c r="AE26" s="27">
        <v>9.4062402990191789E-3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3.5470754665961986E-4</v>
      </c>
      <c r="D30" s="27">
        <v>3.7176367465953841E-4</v>
      </c>
      <c r="E30" s="27">
        <v>4.9374306407110979E-4</v>
      </c>
      <c r="F30" s="27">
        <v>7.3627050874539067E-4</v>
      </c>
      <c r="G30" s="27">
        <v>8.6248713984671472E-4</v>
      </c>
      <c r="H30" s="27">
        <v>8.8424958251809088E-4</v>
      </c>
      <c r="I30" s="27">
        <v>6.7752460775239993E-4</v>
      </c>
      <c r="J30" s="27">
        <v>9.1511038534252309E-4</v>
      </c>
      <c r="K30" s="27">
        <v>8.5947907313439005E-4</v>
      </c>
      <c r="L30" s="27">
        <v>6.5035931525522425E-4</v>
      </c>
      <c r="M30" s="27">
        <v>5.7321678337105735E-4</v>
      </c>
      <c r="N30" s="27">
        <v>8.6155656531052352E-4</v>
      </c>
      <c r="O30" s="27">
        <v>8.7974721160958874E-4</v>
      </c>
      <c r="P30" s="27">
        <v>6.9311538461133205E-4</v>
      </c>
      <c r="Q30" s="27">
        <v>6.7832139196063578E-4</v>
      </c>
      <c r="R30" s="27">
        <v>5.9422614454664115E-4</v>
      </c>
      <c r="S30" s="27">
        <v>7.4005143347340607E-4</v>
      </c>
      <c r="T30" s="27">
        <v>1.2570063076976596E-3</v>
      </c>
      <c r="U30" s="27">
        <v>8.8693129810378751E-4</v>
      </c>
      <c r="V30" s="27">
        <v>9.7201013602225296E-4</v>
      </c>
      <c r="W30" s="27">
        <v>1.7325069506880706E-3</v>
      </c>
      <c r="X30" s="27">
        <v>2.771529847155469E-3</v>
      </c>
      <c r="Y30" s="27">
        <v>3.9302934952829991E-3</v>
      </c>
      <c r="Z30" s="27">
        <v>4.0454311726628419E-3</v>
      </c>
      <c r="AA30" s="27">
        <v>2.962437855222638E-3</v>
      </c>
      <c r="AB30" s="27">
        <v>3.4546182247572957E-3</v>
      </c>
      <c r="AC30" s="27">
        <v>2.317073459582326E-3</v>
      </c>
      <c r="AD30" s="27">
        <v>1.564910053265137E-3</v>
      </c>
      <c r="AE30" s="27">
        <v>1.8666073759450944E-3</v>
      </c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1.064890839884451E-2</v>
      </c>
      <c r="D31" s="21">
        <f t="shared" si="7"/>
        <v>1.1046503129805161E-2</v>
      </c>
      <c r="E31" s="21">
        <f t="shared" si="7"/>
        <v>1.2004773318806393E-2</v>
      </c>
      <c r="F31" s="21">
        <f t="shared" si="7"/>
        <v>1.3579036955210443E-2</v>
      </c>
      <c r="G31" s="21">
        <f t="shared" si="7"/>
        <v>1.5329289913862083E-2</v>
      </c>
      <c r="H31" s="21">
        <f t="shared" si="7"/>
        <v>1.7430805766879786E-2</v>
      </c>
      <c r="I31" s="21">
        <f t="shared" si="7"/>
        <v>1.9487921135687668E-2</v>
      </c>
      <c r="J31" s="21">
        <f t="shared" si="7"/>
        <v>2.107661360370483E-2</v>
      </c>
      <c r="K31" s="21">
        <f t="shared" si="7"/>
        <v>2.2608143433148688E-2</v>
      </c>
      <c r="L31" s="21">
        <f t="shared" si="7"/>
        <v>2.4100862326063514E-2</v>
      </c>
      <c r="M31" s="21">
        <f t="shared" si="7"/>
        <v>2.53679135429506E-2</v>
      </c>
      <c r="N31" s="21">
        <f t="shared" si="7"/>
        <v>2.4428040524782681E-2</v>
      </c>
      <c r="O31" s="21">
        <f t="shared" si="7"/>
        <v>2.5012249743719111E-2</v>
      </c>
      <c r="P31" s="21">
        <f t="shared" si="7"/>
        <v>2.4747913167174306E-2</v>
      </c>
      <c r="Q31" s="21">
        <f t="shared" si="7"/>
        <v>2.4976334580549348E-2</v>
      </c>
      <c r="R31" s="21">
        <f t="shared" si="7"/>
        <v>2.732053102553644E-2</v>
      </c>
      <c r="S31" s="21">
        <f t="shared" si="7"/>
        <v>2.8769566688572085E-2</v>
      </c>
      <c r="T31" s="21">
        <f t="shared" si="7"/>
        <v>3.0682385361680609E-2</v>
      </c>
      <c r="U31" s="21">
        <f t="shared" si="7"/>
        <v>3.378663824326969E-2</v>
      </c>
      <c r="V31" s="21">
        <f t="shared" si="7"/>
        <v>3.4901828214260924E-2</v>
      </c>
      <c r="W31" s="21">
        <f t="shared" si="7"/>
        <v>3.5769679250624069E-2</v>
      </c>
      <c r="X31" s="21">
        <f t="shared" si="7"/>
        <v>3.8708878416945189E-2</v>
      </c>
      <c r="Y31" s="21">
        <f t="shared" si="7"/>
        <v>4.3593948483341145E-2</v>
      </c>
      <c r="Z31" s="21">
        <f t="shared" si="7"/>
        <v>4.6691061184363239E-2</v>
      </c>
      <c r="AA31" s="21">
        <f t="shared" si="7"/>
        <v>4.3618795938122082E-2</v>
      </c>
      <c r="AB31" s="21">
        <f t="shared" si="7"/>
        <v>4.7294679426442346E-2</v>
      </c>
      <c r="AC31" s="21">
        <f t="shared" si="7"/>
        <v>4.961295284274498E-2</v>
      </c>
      <c r="AD31" s="21">
        <f t="shared" si="7"/>
        <v>5.3506399755816357E-2</v>
      </c>
      <c r="AE31" s="21">
        <f t="shared" si="7"/>
        <v>5.3702655278385469E-2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2.4107503488799645E-4</v>
      </c>
      <c r="D32" s="21">
        <f t="shared" si="8"/>
        <v>1.0638677727294579E-4</v>
      </c>
      <c r="E32" s="21">
        <f t="shared" si="8"/>
        <v>1.2383038589885081E-4</v>
      </c>
      <c r="F32" s="21">
        <f t="shared" si="8"/>
        <v>1.7863502700275248E-4</v>
      </c>
      <c r="G32" s="21">
        <f t="shared" si="8"/>
        <v>1.7630867420816097E-4</v>
      </c>
      <c r="H32" s="21">
        <f t="shared" si="8"/>
        <v>2.7965978060589316E-4</v>
      </c>
      <c r="I32" s="21">
        <f t="shared" si="8"/>
        <v>3.3914431416783714E-4</v>
      </c>
      <c r="J32" s="21">
        <f t="shared" si="8"/>
        <v>4.70206471862151E-4</v>
      </c>
      <c r="K32" s="21">
        <f t="shared" si="8"/>
        <v>3.747546796220522E-4</v>
      </c>
      <c r="L32" s="21">
        <f t="shared" si="8"/>
        <v>2.9844976215552045E-4</v>
      </c>
      <c r="M32" s="21">
        <f t="shared" si="8"/>
        <v>2.31450236063581E-4</v>
      </c>
      <c r="N32" s="21">
        <f t="shared" si="8"/>
        <v>2.9652260330160292E-4</v>
      </c>
      <c r="O32" s="21">
        <f t="shared" si="8"/>
        <v>2.5174091677289954E-4</v>
      </c>
      <c r="P32" s="21">
        <f t="shared" si="8"/>
        <v>1.7852701507987547E-4</v>
      </c>
      <c r="Q32" s="21">
        <f t="shared" si="8"/>
        <v>2.1215898406793225E-4</v>
      </c>
      <c r="R32" s="21">
        <f t="shared" si="8"/>
        <v>2.7211340449794132E-4</v>
      </c>
      <c r="S32" s="21">
        <f t="shared" si="8"/>
        <v>2.8759034585454162E-4</v>
      </c>
      <c r="T32" s="21">
        <f t="shared" si="8"/>
        <v>3.4751367909836232E-4</v>
      </c>
      <c r="U32" s="21">
        <f t="shared" si="8"/>
        <v>5.1104161945964932E-4</v>
      </c>
      <c r="V32" s="21">
        <f t="shared" si="8"/>
        <v>3.4460613462826975E-4</v>
      </c>
      <c r="W32" s="21">
        <f t="shared" si="8"/>
        <v>3.0360171113099455E-4</v>
      </c>
      <c r="X32" s="21">
        <f t="shared" si="8"/>
        <v>3.807608676016624E-4</v>
      </c>
      <c r="Y32" s="21">
        <f t="shared" si="8"/>
        <v>6.2078543659806803E-4</v>
      </c>
      <c r="Z32" s="21">
        <f t="shared" si="8"/>
        <v>5.5279049299454595E-4</v>
      </c>
      <c r="AA32" s="21">
        <f t="shared" si="8"/>
        <v>4.6645650764358854E-4</v>
      </c>
      <c r="AB32" s="21">
        <f t="shared" si="8"/>
        <v>5.8158154898905307E-4</v>
      </c>
      <c r="AC32" s="21">
        <f t="shared" si="8"/>
        <v>4.9139716049945311E-4</v>
      </c>
      <c r="AD32" s="21">
        <f t="shared" si="8"/>
        <v>8.8851406259014669E-4</v>
      </c>
      <c r="AE32" s="21">
        <f t="shared" si="8"/>
        <v>1.1447245567181425E-3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2.4107503488799645E-4</v>
      </c>
      <c r="D34" s="27">
        <v>1.0638677727294579E-4</v>
      </c>
      <c r="E34" s="27">
        <v>1.2383038589885081E-4</v>
      </c>
      <c r="F34" s="27">
        <v>1.7863502700275248E-4</v>
      </c>
      <c r="G34" s="27">
        <v>1.7630867420816097E-4</v>
      </c>
      <c r="H34" s="27">
        <v>2.7965978060589316E-4</v>
      </c>
      <c r="I34" s="27">
        <v>3.3914431416783714E-4</v>
      </c>
      <c r="J34" s="27">
        <v>4.70206471862151E-4</v>
      </c>
      <c r="K34" s="27">
        <v>3.747546796220522E-4</v>
      </c>
      <c r="L34" s="27">
        <v>2.9844976215552045E-4</v>
      </c>
      <c r="M34" s="27">
        <v>2.31450236063581E-4</v>
      </c>
      <c r="N34" s="27">
        <v>2.9652260330160292E-4</v>
      </c>
      <c r="O34" s="27">
        <v>2.5174091677289954E-4</v>
      </c>
      <c r="P34" s="27">
        <v>1.7852701507987547E-4</v>
      </c>
      <c r="Q34" s="27">
        <v>2.1215898406793225E-4</v>
      </c>
      <c r="R34" s="27">
        <v>2.7211340449794132E-4</v>
      </c>
      <c r="S34" s="27">
        <v>2.8759034585454162E-4</v>
      </c>
      <c r="T34" s="27">
        <v>3.4751367909836232E-4</v>
      </c>
      <c r="U34" s="27">
        <v>5.1104161945964932E-4</v>
      </c>
      <c r="V34" s="27">
        <v>3.4460613462826975E-4</v>
      </c>
      <c r="W34" s="27">
        <v>3.0360171113099455E-4</v>
      </c>
      <c r="X34" s="27">
        <v>3.807608676016624E-4</v>
      </c>
      <c r="Y34" s="27">
        <v>6.2078543659806803E-4</v>
      </c>
      <c r="Z34" s="27">
        <v>5.5279049299454595E-4</v>
      </c>
      <c r="AA34" s="27">
        <v>4.6645650764358854E-4</v>
      </c>
      <c r="AB34" s="27">
        <v>5.8158154898905307E-4</v>
      </c>
      <c r="AC34" s="27">
        <v>4.9139716049945311E-4</v>
      </c>
      <c r="AD34" s="27">
        <v>8.8851406259014669E-4</v>
      </c>
      <c r="AE34" s="27">
        <v>1.1447245567181425E-3</v>
      </c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9.4684192994923966E-3</v>
      </c>
      <c r="D35" s="21">
        <f t="shared" si="9"/>
        <v>9.8846853676990646E-3</v>
      </c>
      <c r="E35" s="21">
        <f t="shared" si="9"/>
        <v>1.0662443079935337E-2</v>
      </c>
      <c r="F35" s="21">
        <f t="shared" si="9"/>
        <v>1.1912209318321926E-2</v>
      </c>
      <c r="G35" s="21">
        <f t="shared" si="9"/>
        <v>1.3400653950682533E-2</v>
      </c>
      <c r="H35" s="21">
        <f t="shared" si="9"/>
        <v>1.5211251607425055E-2</v>
      </c>
      <c r="I35" s="21">
        <f t="shared" si="9"/>
        <v>1.6998235882223489E-2</v>
      </c>
      <c r="J35" s="21">
        <f t="shared" si="9"/>
        <v>1.8341814799884507E-2</v>
      </c>
      <c r="K35" s="21">
        <f t="shared" si="9"/>
        <v>1.9850377873175111E-2</v>
      </c>
      <c r="L35" s="21">
        <f t="shared" si="9"/>
        <v>2.1146471468982918E-2</v>
      </c>
      <c r="M35" s="21">
        <f t="shared" si="9"/>
        <v>2.230622696168762E-2</v>
      </c>
      <c r="N35" s="21">
        <f t="shared" si="9"/>
        <v>2.1436068256834837E-2</v>
      </c>
      <c r="O35" s="21">
        <f t="shared" si="9"/>
        <v>2.2024096826975131E-2</v>
      </c>
      <c r="P35" s="21">
        <f t="shared" si="9"/>
        <v>2.2240726189218445E-2</v>
      </c>
      <c r="Q35" s="21">
        <f t="shared" si="9"/>
        <v>2.2514050062753987E-2</v>
      </c>
      <c r="R35" s="21">
        <f t="shared" si="9"/>
        <v>2.4553303718806881E-2</v>
      </c>
      <c r="S35" s="21">
        <f t="shared" si="9"/>
        <v>2.6085549068716459E-2</v>
      </c>
      <c r="T35" s="21">
        <f t="shared" si="9"/>
        <v>2.7942518891511281E-2</v>
      </c>
      <c r="U35" s="21">
        <f t="shared" si="9"/>
        <v>3.0736648105941962E-2</v>
      </c>
      <c r="V35" s="21">
        <f t="shared" si="9"/>
        <v>3.2172319766740176E-2</v>
      </c>
      <c r="W35" s="21">
        <f t="shared" si="9"/>
        <v>3.2995549328913118E-2</v>
      </c>
      <c r="X35" s="21">
        <f t="shared" si="9"/>
        <v>3.5684178459139231E-2</v>
      </c>
      <c r="Y35" s="21">
        <f t="shared" si="9"/>
        <v>4.034684354630115E-2</v>
      </c>
      <c r="Z35" s="21">
        <f t="shared" si="9"/>
        <v>4.3320990366525459E-2</v>
      </c>
      <c r="AA35" s="21">
        <f t="shared" si="9"/>
        <v>4.074307921199221E-2</v>
      </c>
      <c r="AB35" s="21">
        <f t="shared" si="9"/>
        <v>4.3758975830501971E-2</v>
      </c>
      <c r="AC35" s="21">
        <f t="shared" si="9"/>
        <v>4.6408544893759653E-2</v>
      </c>
      <c r="AD35" s="21">
        <f t="shared" si="9"/>
        <v>4.976140111482906E-2</v>
      </c>
      <c r="AE35" s="21">
        <f t="shared" si="9"/>
        <v>4.9612675662679136E-2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1.7151101973581645E-3</v>
      </c>
      <c r="D36" s="21">
        <f t="shared" si="10"/>
        <v>1.8011964785705544E-3</v>
      </c>
      <c r="E36" s="21">
        <f t="shared" si="10"/>
        <v>1.9719195996492616E-3</v>
      </c>
      <c r="F36" s="21">
        <f t="shared" si="10"/>
        <v>2.1690211237477188E-3</v>
      </c>
      <c r="G36" s="21">
        <f t="shared" si="10"/>
        <v>2.4579273003059489E-3</v>
      </c>
      <c r="H36" s="21">
        <f t="shared" si="10"/>
        <v>2.9705698796762725E-3</v>
      </c>
      <c r="I36" s="21">
        <f t="shared" si="10"/>
        <v>3.483449973732137E-3</v>
      </c>
      <c r="J36" s="21">
        <f t="shared" si="10"/>
        <v>3.9044122223530296E-3</v>
      </c>
      <c r="K36" s="21">
        <f t="shared" si="10"/>
        <v>4.3398788580604631E-3</v>
      </c>
      <c r="L36" s="21">
        <f t="shared" si="10"/>
        <v>4.8108687939763051E-3</v>
      </c>
      <c r="M36" s="21">
        <f t="shared" si="10"/>
        <v>5.094567295031778E-3</v>
      </c>
      <c r="N36" s="21">
        <f t="shared" si="10"/>
        <v>4.8647106162680786E-3</v>
      </c>
      <c r="O36" s="21">
        <f t="shared" si="10"/>
        <v>5.0598134501211502E-3</v>
      </c>
      <c r="P36" s="21">
        <f t="shared" si="10"/>
        <v>5.1823964557672709E-3</v>
      </c>
      <c r="Q36" s="21">
        <f t="shared" si="10"/>
        <v>5.3018104740345249E-3</v>
      </c>
      <c r="R36" s="21">
        <f t="shared" si="10"/>
        <v>5.6235585078244724E-3</v>
      </c>
      <c r="S36" s="21">
        <f t="shared" si="10"/>
        <v>5.6356769518231646E-3</v>
      </c>
      <c r="T36" s="21">
        <f t="shared" si="10"/>
        <v>6.1193979070137414E-3</v>
      </c>
      <c r="U36" s="21">
        <f t="shared" si="10"/>
        <v>6.553214951470738E-3</v>
      </c>
      <c r="V36" s="21">
        <f t="shared" si="10"/>
        <v>7.6002777135112352E-3</v>
      </c>
      <c r="W36" s="21">
        <f t="shared" si="10"/>
        <v>8.7656995464054366E-3</v>
      </c>
      <c r="X36" s="21">
        <f t="shared" si="10"/>
        <v>8.9405498044825595E-3</v>
      </c>
      <c r="Y36" s="21">
        <f t="shared" si="10"/>
        <v>1.0540361942836732E-2</v>
      </c>
      <c r="Z36" s="21">
        <f t="shared" si="10"/>
        <v>1.2099074546217363E-2</v>
      </c>
      <c r="AA36" s="21">
        <f t="shared" si="10"/>
        <v>1.2904629005868962E-2</v>
      </c>
      <c r="AB36" s="21">
        <f t="shared" si="10"/>
        <v>1.2785639838506752E-2</v>
      </c>
      <c r="AC36" s="21">
        <f t="shared" si="10"/>
        <v>1.404878257954198E-2</v>
      </c>
      <c r="AD36" s="21">
        <f t="shared" si="10"/>
        <v>1.5042595503483049E-2</v>
      </c>
      <c r="AE36" s="21">
        <f t="shared" si="10"/>
        <v>1.4473385753609978E-2</v>
      </c>
    </row>
    <row r="37" spans="1:31" x14ac:dyDescent="0.2">
      <c r="A37" s="13" t="s">
        <v>83</v>
      </c>
      <c r="B37" s="4" t="s">
        <v>84</v>
      </c>
      <c r="C37" s="27">
        <v>1.093147535059441E-5</v>
      </c>
      <c r="D37" s="27">
        <v>1.339987301040605E-5</v>
      </c>
      <c r="E37" s="27">
        <v>7.9341353351088462E-6</v>
      </c>
      <c r="F37" s="27">
        <v>1.0402532994920487E-5</v>
      </c>
      <c r="G37" s="27">
        <v>1.2165674180500231E-5</v>
      </c>
      <c r="H37" s="27">
        <v>4.9528843783560716E-4</v>
      </c>
      <c r="I37" s="27">
        <v>1.0139274329769553E-3</v>
      </c>
      <c r="J37" s="27">
        <v>1.5247363715948639E-3</v>
      </c>
      <c r="K37" s="27">
        <v>2.0484249242153437E-3</v>
      </c>
      <c r="L37" s="27">
        <v>2.5667029532968661E-3</v>
      </c>
      <c r="M37" s="27">
        <v>2.9978503776539761E-3</v>
      </c>
      <c r="N37" s="27">
        <v>3.1044402354857984E-3</v>
      </c>
      <c r="O37" s="27">
        <v>3.4504415144083231E-3</v>
      </c>
      <c r="P37" s="27">
        <v>3.7428653388435818E-3</v>
      </c>
      <c r="Q37" s="27">
        <v>4.0649188903580007E-3</v>
      </c>
      <c r="R37" s="27">
        <v>4.4959489592435141E-3</v>
      </c>
      <c r="S37" s="27">
        <v>4.7325893924634989E-3</v>
      </c>
      <c r="T37" s="27">
        <v>5.3880216082518367E-3</v>
      </c>
      <c r="U37" s="27">
        <v>6.0416914134968627E-3</v>
      </c>
      <c r="V37" s="27">
        <v>7.1094293470404801E-3</v>
      </c>
      <c r="W37" s="27">
        <v>8.2947216524780713E-3</v>
      </c>
      <c r="X37" s="27">
        <v>8.5396024099119484E-3</v>
      </c>
      <c r="Y37" s="27">
        <v>1.0152398579568534E-2</v>
      </c>
      <c r="Z37" s="27">
        <v>1.1731088925429574E-2</v>
      </c>
      <c r="AA37" s="27">
        <v>1.2584427148947155E-2</v>
      </c>
      <c r="AB37" s="27">
        <v>1.2522412215297785E-2</v>
      </c>
      <c r="AC37" s="27">
        <v>1.3808974147330105E-2</v>
      </c>
      <c r="AD37" s="27">
        <v>1.4833336861785909E-2</v>
      </c>
      <c r="AE37" s="27">
        <v>1.4310846038649579E-2</v>
      </c>
    </row>
    <row r="38" spans="1:31" x14ac:dyDescent="0.2">
      <c r="A38" s="13" t="s">
        <v>85</v>
      </c>
      <c r="B38" s="4" t="s">
        <v>86</v>
      </c>
      <c r="C38" s="27">
        <v>1.70417872200757E-3</v>
      </c>
      <c r="D38" s="27">
        <v>1.7877966055601484E-3</v>
      </c>
      <c r="E38" s="27">
        <v>1.9639854643141528E-3</v>
      </c>
      <c r="F38" s="27">
        <v>2.1586185907527984E-3</v>
      </c>
      <c r="G38" s="27">
        <v>2.4457616261254487E-3</v>
      </c>
      <c r="H38" s="27">
        <v>2.4752814418406654E-3</v>
      </c>
      <c r="I38" s="27">
        <v>2.4695225407551816E-3</v>
      </c>
      <c r="J38" s="27">
        <v>2.3796758507581657E-3</v>
      </c>
      <c r="K38" s="27">
        <v>2.2914539338451194E-3</v>
      </c>
      <c r="L38" s="27">
        <v>2.244165840679439E-3</v>
      </c>
      <c r="M38" s="27">
        <v>2.096716917377802E-3</v>
      </c>
      <c r="N38" s="27">
        <v>1.76027038078228E-3</v>
      </c>
      <c r="O38" s="27">
        <v>1.6093719357128267E-3</v>
      </c>
      <c r="P38" s="27">
        <v>1.4395311169236892E-3</v>
      </c>
      <c r="Q38" s="27">
        <v>1.2368915836765244E-3</v>
      </c>
      <c r="R38" s="27">
        <v>1.1276095485809586E-3</v>
      </c>
      <c r="S38" s="27">
        <v>9.0308755935966612E-4</v>
      </c>
      <c r="T38" s="27">
        <v>7.313762987619047E-4</v>
      </c>
      <c r="U38" s="27">
        <v>5.1152353797387557E-4</v>
      </c>
      <c r="V38" s="27">
        <v>4.9084836647075522E-4</v>
      </c>
      <c r="W38" s="27">
        <v>4.7097789392736597E-4</v>
      </c>
      <c r="X38" s="27">
        <v>4.0094739457061015E-4</v>
      </c>
      <c r="Y38" s="27">
        <v>3.8796336326819857E-4</v>
      </c>
      <c r="Z38" s="27">
        <v>3.6798562078778878E-4</v>
      </c>
      <c r="AA38" s="27">
        <v>3.2020185692180711E-4</v>
      </c>
      <c r="AB38" s="27">
        <v>2.6322762320896668E-4</v>
      </c>
      <c r="AC38" s="27">
        <v>2.3980843221187522E-4</v>
      </c>
      <c r="AD38" s="27">
        <v>2.0925864169713999E-4</v>
      </c>
      <c r="AE38" s="27">
        <v>1.6253971496039987E-4</v>
      </c>
    </row>
    <row r="39" spans="1:31" x14ac:dyDescent="0.2">
      <c r="A39" s="13" t="s">
        <v>87</v>
      </c>
      <c r="B39" s="4" t="s">
        <v>88</v>
      </c>
      <c r="C39" s="21">
        <f t="shared" ref="C39:AE39" si="11">+C40+C41</f>
        <v>1.8655736439232449E-3</v>
      </c>
      <c r="D39" s="21">
        <f t="shared" si="11"/>
        <v>1.9568642522706436E-3</v>
      </c>
      <c r="E39" s="21">
        <f t="shared" si="11"/>
        <v>2.1500487394431906E-3</v>
      </c>
      <c r="F39" s="21">
        <f t="shared" si="11"/>
        <v>2.3629957301816722E-3</v>
      </c>
      <c r="G39" s="21">
        <f t="shared" si="11"/>
        <v>2.678374060586775E-3</v>
      </c>
      <c r="H39" s="21">
        <f t="shared" si="11"/>
        <v>3.1080309747144367E-3</v>
      </c>
      <c r="I39" s="21">
        <f t="shared" si="11"/>
        <v>3.5338830928768965E-3</v>
      </c>
      <c r="J39" s="21">
        <f t="shared" si="11"/>
        <v>3.8678904084554575E-3</v>
      </c>
      <c r="K39" s="21">
        <f t="shared" si="11"/>
        <v>4.2198870222209086E-3</v>
      </c>
      <c r="L39" s="21">
        <f t="shared" si="11"/>
        <v>4.6319779315990616E-3</v>
      </c>
      <c r="M39" s="21">
        <f t="shared" si="11"/>
        <v>4.8966433495423022E-3</v>
      </c>
      <c r="N39" s="21">
        <f t="shared" si="11"/>
        <v>4.650427756253012E-3</v>
      </c>
      <c r="O39" s="21">
        <f t="shared" si="11"/>
        <v>4.8082607907871267E-3</v>
      </c>
      <c r="P39" s="21">
        <f t="shared" si="11"/>
        <v>4.9384405736262876E-3</v>
      </c>
      <c r="Q39" s="21">
        <f t="shared" si="11"/>
        <v>5.0633264023759901E-3</v>
      </c>
      <c r="R39" s="21">
        <f t="shared" si="11"/>
        <v>5.1285060546883169E-3</v>
      </c>
      <c r="S39" s="21">
        <f t="shared" si="11"/>
        <v>5.3003806262997373E-3</v>
      </c>
      <c r="T39" s="21">
        <f t="shared" si="11"/>
        <v>5.6879338813117511E-3</v>
      </c>
      <c r="U39" s="21">
        <f t="shared" si="11"/>
        <v>6.4150613902437719E-3</v>
      </c>
      <c r="V39" s="21">
        <f t="shared" si="11"/>
        <v>6.8620913105929661E-3</v>
      </c>
      <c r="W39" s="21">
        <f t="shared" si="11"/>
        <v>7.4954328963672727E-3</v>
      </c>
      <c r="X39" s="21">
        <f t="shared" si="11"/>
        <v>7.8527501869020098E-3</v>
      </c>
      <c r="Y39" s="21">
        <f t="shared" si="11"/>
        <v>8.3716461168944854E-3</v>
      </c>
      <c r="Z39" s="21">
        <f t="shared" si="11"/>
        <v>8.8687291543445099E-3</v>
      </c>
      <c r="AA39" s="21">
        <f t="shared" si="11"/>
        <v>8.6145695372487757E-3</v>
      </c>
      <c r="AB39" s="21">
        <f t="shared" si="11"/>
        <v>8.538935484301664E-3</v>
      </c>
      <c r="AC39" s="21">
        <f t="shared" si="11"/>
        <v>9.2816020525615002E-3</v>
      </c>
      <c r="AD39" s="21">
        <f t="shared" si="11"/>
        <v>9.6526104113628906E-3</v>
      </c>
      <c r="AE39" s="21">
        <f t="shared" si="11"/>
        <v>9.2055380258340182E-3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1.6213319727063951E-19</v>
      </c>
      <c r="H40" s="27">
        <v>3.9230290876578227E-4</v>
      </c>
      <c r="I40" s="27">
        <v>8.1888321106504333E-4</v>
      </c>
      <c r="J40" s="27">
        <v>1.2455594793829177E-3</v>
      </c>
      <c r="K40" s="27">
        <v>1.6883188321895452E-3</v>
      </c>
      <c r="L40" s="27">
        <v>2.1508197888442343E-3</v>
      </c>
      <c r="M40" s="27">
        <v>2.5612976183665586E-3</v>
      </c>
      <c r="N40" s="27">
        <v>2.6855363217052957E-3</v>
      </c>
      <c r="O40" s="27">
        <v>3.0128187107784955E-3</v>
      </c>
      <c r="P40" s="27">
        <v>3.3284787063745623E-3</v>
      </c>
      <c r="Q40" s="27">
        <v>3.6606136791715854E-3</v>
      </c>
      <c r="R40" s="27">
        <v>3.9249779384605702E-3</v>
      </c>
      <c r="S40" s="27">
        <v>4.3008691598525285E-3</v>
      </c>
      <c r="T40" s="27">
        <v>4.8777208612893119E-3</v>
      </c>
      <c r="U40" s="27">
        <v>5.8002652565107785E-3</v>
      </c>
      <c r="V40" s="27">
        <v>6.2816903894588483E-3</v>
      </c>
      <c r="W40" s="27">
        <v>6.9284435853980029E-3</v>
      </c>
      <c r="X40" s="27">
        <v>7.353396253062033E-3</v>
      </c>
      <c r="Y40" s="27">
        <v>7.8832483125739934E-3</v>
      </c>
      <c r="Z40" s="27">
        <v>8.4057566619287309E-3</v>
      </c>
      <c r="AA40" s="27">
        <v>8.1923282330050272E-3</v>
      </c>
      <c r="AB40" s="27">
        <v>8.1801302737449632E-3</v>
      </c>
      <c r="AC40" s="27">
        <v>8.935973964777813E-3</v>
      </c>
      <c r="AD40" s="27">
        <v>9.3241114626032035E-3</v>
      </c>
      <c r="AE40" s="27">
        <v>8.9468635073677843E-3</v>
      </c>
    </row>
    <row r="41" spans="1:31" x14ac:dyDescent="0.2">
      <c r="A41" s="13" t="s">
        <v>91</v>
      </c>
      <c r="B41" s="4" t="s">
        <v>92</v>
      </c>
      <c r="C41" s="27">
        <v>1.8655736439232449E-3</v>
      </c>
      <c r="D41" s="27">
        <v>1.9568642522706436E-3</v>
      </c>
      <c r="E41" s="27">
        <v>2.1500487394431906E-3</v>
      </c>
      <c r="F41" s="27">
        <v>2.3629957301816722E-3</v>
      </c>
      <c r="G41" s="27">
        <v>2.678374060586775E-3</v>
      </c>
      <c r="H41" s="27">
        <v>2.7157280659486542E-3</v>
      </c>
      <c r="I41" s="27">
        <v>2.7149998818118532E-3</v>
      </c>
      <c r="J41" s="27">
        <v>2.6223309290725398E-3</v>
      </c>
      <c r="K41" s="27">
        <v>2.5315681900313636E-3</v>
      </c>
      <c r="L41" s="27">
        <v>2.4811581427548273E-3</v>
      </c>
      <c r="M41" s="27">
        <v>2.3353457311757436E-3</v>
      </c>
      <c r="N41" s="27">
        <v>1.9648914345477162E-3</v>
      </c>
      <c r="O41" s="27">
        <v>1.7954420800086312E-3</v>
      </c>
      <c r="P41" s="27">
        <v>1.6099618672517258E-3</v>
      </c>
      <c r="Q41" s="27">
        <v>1.402712723204405E-3</v>
      </c>
      <c r="R41" s="27">
        <v>1.203528116227747E-3</v>
      </c>
      <c r="S41" s="27">
        <v>9.99511466447209E-4</v>
      </c>
      <c r="T41" s="27">
        <v>8.1021302002243906E-4</v>
      </c>
      <c r="U41" s="27">
        <v>6.1479613373299346E-4</v>
      </c>
      <c r="V41" s="27">
        <v>5.8040092113411767E-4</v>
      </c>
      <c r="W41" s="27">
        <v>5.669893109692696E-4</v>
      </c>
      <c r="X41" s="27">
        <v>4.9935393383997715E-4</v>
      </c>
      <c r="Y41" s="27">
        <v>4.8839780432049205E-4</v>
      </c>
      <c r="Z41" s="27">
        <v>4.6297249241577837E-4</v>
      </c>
      <c r="AA41" s="27">
        <v>4.2224130424374777E-4</v>
      </c>
      <c r="AB41" s="27">
        <v>3.5880521055670127E-4</v>
      </c>
      <c r="AC41" s="27">
        <v>3.4562808778368701E-4</v>
      </c>
      <c r="AD41" s="27">
        <v>3.2849894875968744E-4</v>
      </c>
      <c r="AE41" s="27">
        <v>2.5867451846623389E-4</v>
      </c>
    </row>
    <row r="42" spans="1:31" x14ac:dyDescent="0.2">
      <c r="A42" s="13" t="s">
        <v>93</v>
      </c>
      <c r="B42" s="4" t="s">
        <v>94</v>
      </c>
      <c r="C42" s="27">
        <v>5.8594218618617288E-3</v>
      </c>
      <c r="D42" s="27">
        <v>6.0981678531895119E-3</v>
      </c>
      <c r="E42" s="27">
        <v>6.5099533305157716E-3</v>
      </c>
      <c r="F42" s="27">
        <v>7.348806504283564E-3</v>
      </c>
      <c r="G42" s="27">
        <v>8.2299275987578503E-3</v>
      </c>
      <c r="H42" s="27">
        <v>9.0990529870577878E-3</v>
      </c>
      <c r="I42" s="27">
        <v>9.9484163142282787E-3</v>
      </c>
      <c r="J42" s="27">
        <v>1.0538984461595966E-2</v>
      </c>
      <c r="K42" s="27">
        <v>1.1261890968374785E-2</v>
      </c>
      <c r="L42" s="27">
        <v>1.1676236412517835E-2</v>
      </c>
      <c r="M42" s="27">
        <v>1.2291819853022991E-2</v>
      </c>
      <c r="N42" s="27">
        <v>1.1901544380423387E-2</v>
      </c>
      <c r="O42" s="27">
        <v>1.2135649422058383E-2</v>
      </c>
      <c r="P42" s="27">
        <v>1.2101701327904286E-2</v>
      </c>
      <c r="Q42" s="27">
        <v>1.2133762885379177E-2</v>
      </c>
      <c r="R42" s="27">
        <v>1.3784930006941169E-2</v>
      </c>
      <c r="S42" s="27">
        <v>1.5128976348153226E-2</v>
      </c>
      <c r="T42" s="27">
        <v>1.6108260305358984E-2</v>
      </c>
      <c r="U42" s="27">
        <v>1.7729633345748144E-2</v>
      </c>
      <c r="V42" s="27">
        <v>1.7664242881895931E-2</v>
      </c>
      <c r="W42" s="27">
        <v>1.6685808108243327E-2</v>
      </c>
      <c r="X42" s="27">
        <v>1.8835893519587591E-2</v>
      </c>
      <c r="Y42" s="27">
        <v>2.1368705027955657E-2</v>
      </c>
      <c r="Z42" s="27">
        <v>2.2273614975165227E-2</v>
      </c>
      <c r="AA42" s="27">
        <v>1.9132212810369798E-2</v>
      </c>
      <c r="AB42" s="27">
        <v>2.2351512090098453E-2</v>
      </c>
      <c r="AC42" s="27">
        <v>2.2990987451731712E-2</v>
      </c>
      <c r="AD42" s="27">
        <v>2.4971675543593776E-2</v>
      </c>
      <c r="AE42" s="27">
        <v>2.5846171765478057E-2</v>
      </c>
    </row>
    <row r="43" spans="1:31" x14ac:dyDescent="0.2">
      <c r="A43" s="13" t="s">
        <v>95</v>
      </c>
      <c r="B43" s="4" t="s">
        <v>96</v>
      </c>
      <c r="C43" s="27">
        <v>2.831359634925833E-5</v>
      </c>
      <c r="D43" s="27">
        <v>2.8456783668354422E-5</v>
      </c>
      <c r="E43" s="27">
        <v>3.052141032711233E-5</v>
      </c>
      <c r="F43" s="27">
        <v>3.1385960108972311E-5</v>
      </c>
      <c r="G43" s="27">
        <v>3.44249910319574E-5</v>
      </c>
      <c r="H43" s="27">
        <v>3.3597765976557454E-5</v>
      </c>
      <c r="I43" s="27">
        <v>3.2486501386175742E-5</v>
      </c>
      <c r="J43" s="27">
        <v>3.0527707480052516E-5</v>
      </c>
      <c r="K43" s="27">
        <v>2.8721024518952208E-5</v>
      </c>
      <c r="L43" s="27">
        <v>2.7388330889716745E-5</v>
      </c>
      <c r="M43" s="27">
        <v>2.3196464090549942E-5</v>
      </c>
      <c r="N43" s="27">
        <v>1.9385503890359371E-5</v>
      </c>
      <c r="O43" s="27">
        <v>2.0373164008471032E-5</v>
      </c>
      <c r="P43" s="27">
        <v>1.8187831920601916E-5</v>
      </c>
      <c r="Q43" s="27">
        <v>1.515030096429787E-5</v>
      </c>
      <c r="R43" s="27">
        <v>1.6309149352923264E-5</v>
      </c>
      <c r="S43" s="27">
        <v>2.0515142440331078E-5</v>
      </c>
      <c r="T43" s="27">
        <v>2.6926797826806091E-5</v>
      </c>
      <c r="U43" s="27">
        <v>3.8738418479310497E-5</v>
      </c>
      <c r="V43" s="27">
        <v>4.5707860740040557E-5</v>
      </c>
      <c r="W43" s="27">
        <v>4.8608777897083628E-5</v>
      </c>
      <c r="X43" s="27">
        <v>5.4984948167071083E-5</v>
      </c>
      <c r="Y43" s="27">
        <v>6.6130458614278666E-5</v>
      </c>
      <c r="Z43" s="27">
        <v>7.957169079835545E-5</v>
      </c>
      <c r="AA43" s="27">
        <v>9.1667858504673399E-5</v>
      </c>
      <c r="AB43" s="27">
        <v>8.2888417595103513E-5</v>
      </c>
      <c r="AC43" s="27">
        <v>8.7172809924464638E-5</v>
      </c>
      <c r="AD43" s="27">
        <v>9.4519656389348779E-5</v>
      </c>
      <c r="AE43" s="27">
        <v>8.7580117757075641E-5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:AE47" si="12">+C49</f>
        <v>2.1593093949153031E-5</v>
      </c>
      <c r="D47" s="21">
        <f t="shared" si="12"/>
        <v>2.8719601711132597E-5</v>
      </c>
      <c r="E47" s="21">
        <f t="shared" si="12"/>
        <v>4.6460488219273995E-5</v>
      </c>
      <c r="F47" s="21">
        <f t="shared" si="12"/>
        <v>6.6496323326339235E-5</v>
      </c>
      <c r="G47" s="21">
        <f t="shared" si="12"/>
        <v>5.3213527484672735E-5</v>
      </c>
      <c r="H47" s="21">
        <f t="shared" si="12"/>
        <v>5.7801889391077385E-5</v>
      </c>
      <c r="I47" s="21">
        <f t="shared" si="12"/>
        <v>9.6992186543671009E-5</v>
      </c>
      <c r="J47" s="21">
        <f t="shared" si="12"/>
        <v>1.016646481387937E-4</v>
      </c>
      <c r="K47" s="21">
        <f t="shared" si="12"/>
        <v>9.3707649992145342E-5</v>
      </c>
      <c r="L47" s="21">
        <f t="shared" si="12"/>
        <v>6.1588389198387542E-5</v>
      </c>
      <c r="M47" s="21">
        <f t="shared" si="12"/>
        <v>5.356746897435027E-5</v>
      </c>
      <c r="N47" s="21">
        <f t="shared" si="12"/>
        <v>2.9200645438594744E-5</v>
      </c>
      <c r="O47" s="21">
        <f t="shared" si="12"/>
        <v>4.4901490242005454E-5</v>
      </c>
      <c r="P47" s="21">
        <f t="shared" si="12"/>
        <v>4.2177627016761625E-5</v>
      </c>
      <c r="Q47" s="21">
        <f t="shared" si="12"/>
        <v>8.5953694884533034E-5</v>
      </c>
      <c r="R47" s="21">
        <f t="shared" si="12"/>
        <v>9.2365544994425227E-5</v>
      </c>
      <c r="S47" s="21">
        <f t="shared" si="12"/>
        <v>9.4909094421293018E-5</v>
      </c>
      <c r="T47" s="21">
        <f t="shared" si="12"/>
        <v>6.3966147280875745E-5</v>
      </c>
      <c r="U47" s="21">
        <f t="shared" si="12"/>
        <v>1.404045262426687E-4</v>
      </c>
      <c r="V47" s="21">
        <f t="shared" si="12"/>
        <v>9.9724343622249032E-5</v>
      </c>
      <c r="W47" s="21">
        <f t="shared" si="12"/>
        <v>1.967758165318073E-5</v>
      </c>
      <c r="X47" s="21">
        <f t="shared" si="12"/>
        <v>3.7923947368174044E-5</v>
      </c>
      <c r="Y47" s="21">
        <f t="shared" si="12"/>
        <v>2.4898206510945669E-6</v>
      </c>
      <c r="Z47" s="21">
        <f t="shared" si="12"/>
        <v>5.4808063159657708E-5</v>
      </c>
      <c r="AA47" s="21">
        <f t="shared" si="12"/>
        <v>4.0392474189888651E-5</v>
      </c>
      <c r="AB47" s="21">
        <f t="shared" si="12"/>
        <v>4.5592287725789181E-4</v>
      </c>
      <c r="AC47" s="21">
        <f t="shared" si="12"/>
        <v>4.2901127218691238E-5</v>
      </c>
      <c r="AD47" s="21">
        <f t="shared" si="12"/>
        <v>2.5023980076911518E-5</v>
      </c>
      <c r="AE47" s="21">
        <f t="shared" si="12"/>
        <v>2.3954144462370829E-5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2.1593093949153031E-5</v>
      </c>
      <c r="D49" s="27">
        <v>2.8719601711132597E-5</v>
      </c>
      <c r="E49" s="27">
        <v>4.6460488219273995E-5</v>
      </c>
      <c r="F49" s="27">
        <v>6.6496323326339235E-5</v>
      </c>
      <c r="G49" s="27">
        <v>5.3213527484672735E-5</v>
      </c>
      <c r="H49" s="27">
        <v>5.7801889391077385E-5</v>
      </c>
      <c r="I49" s="27">
        <v>9.6992186543671009E-5</v>
      </c>
      <c r="J49" s="27">
        <v>1.016646481387937E-4</v>
      </c>
      <c r="K49" s="27">
        <v>9.3707649992145342E-5</v>
      </c>
      <c r="L49" s="27">
        <v>6.1588389198387542E-5</v>
      </c>
      <c r="M49" s="27">
        <v>5.356746897435027E-5</v>
      </c>
      <c r="N49" s="27">
        <v>2.9200645438594744E-5</v>
      </c>
      <c r="O49" s="27">
        <v>4.4901490242005454E-5</v>
      </c>
      <c r="P49" s="27">
        <v>4.2177627016761625E-5</v>
      </c>
      <c r="Q49" s="27">
        <v>8.5953694884533034E-5</v>
      </c>
      <c r="R49" s="27">
        <v>9.2365544994425227E-5</v>
      </c>
      <c r="S49" s="27">
        <v>9.4909094421293018E-5</v>
      </c>
      <c r="T49" s="27">
        <v>6.3966147280875745E-5</v>
      </c>
      <c r="U49" s="27">
        <v>1.404045262426687E-4</v>
      </c>
      <c r="V49" s="27">
        <v>9.9724343622249032E-5</v>
      </c>
      <c r="W49" s="27">
        <v>1.967758165318073E-5</v>
      </c>
      <c r="X49" s="27">
        <v>3.7923947368174044E-5</v>
      </c>
      <c r="Y49" s="27">
        <v>2.4898206510945669E-6</v>
      </c>
      <c r="Z49" s="27">
        <v>5.4808063159657708E-5</v>
      </c>
      <c r="AA49" s="27">
        <v>4.0392474189888651E-5</v>
      </c>
      <c r="AB49" s="27">
        <v>4.5592287725789181E-4</v>
      </c>
      <c r="AC49" s="27">
        <v>4.2901127218691238E-5</v>
      </c>
      <c r="AD49" s="27">
        <v>2.5023980076911518E-5</v>
      </c>
      <c r="AE49" s="27">
        <v>2.3954144462370829E-5</v>
      </c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9.1782097051496274E-4</v>
      </c>
      <c r="D50" s="21">
        <f t="shared" si="13"/>
        <v>1.0267113831220181E-3</v>
      </c>
      <c r="E50" s="21">
        <f t="shared" si="13"/>
        <v>1.1720393647529311E-3</v>
      </c>
      <c r="F50" s="21">
        <f t="shared" si="13"/>
        <v>1.421696286559426E-3</v>
      </c>
      <c r="G50" s="21">
        <f t="shared" si="13"/>
        <v>1.6991137614867169E-3</v>
      </c>
      <c r="H50" s="21">
        <f t="shared" si="13"/>
        <v>1.8820924894577596E-3</v>
      </c>
      <c r="I50" s="21">
        <f t="shared" si="13"/>
        <v>2.0535487527526698E-3</v>
      </c>
      <c r="J50" s="21">
        <f t="shared" si="13"/>
        <v>2.1629276838193798E-3</v>
      </c>
      <c r="K50" s="21">
        <f t="shared" si="13"/>
        <v>2.2893032303593817E-3</v>
      </c>
      <c r="L50" s="21">
        <f t="shared" si="13"/>
        <v>2.5943527057266857E-3</v>
      </c>
      <c r="M50" s="21">
        <f t="shared" si="13"/>
        <v>2.7766688762250495E-3</v>
      </c>
      <c r="N50" s="21">
        <f t="shared" si="13"/>
        <v>2.6662490192076466E-3</v>
      </c>
      <c r="O50" s="21">
        <f t="shared" si="13"/>
        <v>2.6915105097290721E-3</v>
      </c>
      <c r="P50" s="21">
        <f t="shared" si="13"/>
        <v>2.2864823358592218E-3</v>
      </c>
      <c r="Q50" s="21">
        <f t="shared" si="13"/>
        <v>2.1641718388428978E-3</v>
      </c>
      <c r="R50" s="21">
        <f t="shared" si="13"/>
        <v>2.40274835723719E-3</v>
      </c>
      <c r="S50" s="21">
        <f t="shared" si="13"/>
        <v>2.3015181795797918E-3</v>
      </c>
      <c r="T50" s="21">
        <f t="shared" si="13"/>
        <v>2.3283866437900885E-3</v>
      </c>
      <c r="U50" s="21">
        <f t="shared" si="13"/>
        <v>2.3985439916254093E-3</v>
      </c>
      <c r="V50" s="21">
        <f t="shared" si="13"/>
        <v>2.2851779692702277E-3</v>
      </c>
      <c r="W50" s="21">
        <f t="shared" si="13"/>
        <v>2.4508506289267792E-3</v>
      </c>
      <c r="X50" s="21">
        <f t="shared" si="13"/>
        <v>2.6060151428361177E-3</v>
      </c>
      <c r="Y50" s="21">
        <f t="shared" si="13"/>
        <v>2.6238296797908263E-3</v>
      </c>
      <c r="Z50" s="21">
        <f t="shared" si="13"/>
        <v>2.7624722616835765E-3</v>
      </c>
      <c r="AA50" s="21">
        <f t="shared" si="13"/>
        <v>2.3688677442963938E-3</v>
      </c>
      <c r="AB50" s="21">
        <f t="shared" si="13"/>
        <v>2.498199169693432E-3</v>
      </c>
      <c r="AC50" s="21">
        <f t="shared" si="13"/>
        <v>2.6701096612671816E-3</v>
      </c>
      <c r="AD50" s="21">
        <f t="shared" si="13"/>
        <v>2.831460598320235E-3</v>
      </c>
      <c r="AE50" s="21">
        <f t="shared" si="13"/>
        <v>2.9213009145258209E-3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9.1782097051496274E-4</v>
      </c>
      <c r="D52" s="27">
        <v>1.0267113831220181E-3</v>
      </c>
      <c r="E52" s="27">
        <v>1.1720393647529311E-3</v>
      </c>
      <c r="F52" s="27">
        <v>1.421696286559426E-3</v>
      </c>
      <c r="G52" s="27">
        <v>1.6991137614867169E-3</v>
      </c>
      <c r="H52" s="27">
        <v>1.8820924894577596E-3</v>
      </c>
      <c r="I52" s="27">
        <v>2.0535487527526698E-3</v>
      </c>
      <c r="J52" s="27">
        <v>2.1629276838193798E-3</v>
      </c>
      <c r="K52" s="27">
        <v>2.2893032303593817E-3</v>
      </c>
      <c r="L52" s="27">
        <v>2.5943527057266857E-3</v>
      </c>
      <c r="M52" s="27">
        <v>2.7766688762250495E-3</v>
      </c>
      <c r="N52" s="27">
        <v>2.6662490192076466E-3</v>
      </c>
      <c r="O52" s="27">
        <v>2.6915105097290721E-3</v>
      </c>
      <c r="P52" s="27">
        <v>2.2864823358592218E-3</v>
      </c>
      <c r="Q52" s="27">
        <v>2.1641718388428978E-3</v>
      </c>
      <c r="R52" s="27">
        <v>2.40274835723719E-3</v>
      </c>
      <c r="S52" s="27">
        <v>2.3015181795797918E-3</v>
      </c>
      <c r="T52" s="27">
        <v>2.3283866437900885E-3</v>
      </c>
      <c r="U52" s="27">
        <v>2.3985439916254093E-3</v>
      </c>
      <c r="V52" s="27">
        <v>2.2851779692702277E-3</v>
      </c>
      <c r="W52" s="27">
        <v>2.4508506289267792E-3</v>
      </c>
      <c r="X52" s="27">
        <v>2.6060151428361177E-3</v>
      </c>
      <c r="Y52" s="27">
        <v>2.6238296797908263E-3</v>
      </c>
      <c r="Z52" s="27">
        <v>2.7624722616835765E-3</v>
      </c>
      <c r="AA52" s="27">
        <v>2.3688677442963938E-3</v>
      </c>
      <c r="AB52" s="27">
        <v>2.498199169693432E-3</v>
      </c>
      <c r="AC52" s="27">
        <v>2.6701096612671816E-3</v>
      </c>
      <c r="AD52" s="27">
        <v>2.831460598320235E-3</v>
      </c>
      <c r="AE52" s="27">
        <v>2.9213009145258209E-3</v>
      </c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1.9064935739329819E-3</v>
      </c>
      <c r="D53" s="21">
        <f t="shared" si="14"/>
        <v>2.0640903337680143E-3</v>
      </c>
      <c r="E53" s="21">
        <f t="shared" si="14"/>
        <v>2.1190835645313539E-3</v>
      </c>
      <c r="F53" s="21">
        <f t="shared" si="14"/>
        <v>2.198053867403048E-3</v>
      </c>
      <c r="G53" s="21">
        <f t="shared" si="14"/>
        <v>2.3206905606297248E-3</v>
      </c>
      <c r="H53" s="21">
        <f t="shared" si="14"/>
        <v>2.1537738486785518E-3</v>
      </c>
      <c r="I53" s="21">
        <f t="shared" si="14"/>
        <v>2.2878492522073182E-3</v>
      </c>
      <c r="J53" s="21">
        <f t="shared" si="14"/>
        <v>1.5009052958442745E-3</v>
      </c>
      <c r="K53" s="21">
        <f t="shared" si="14"/>
        <v>1.35163075151803E-3</v>
      </c>
      <c r="L53" s="21">
        <f t="shared" si="14"/>
        <v>1.3256728721903596E-3</v>
      </c>
      <c r="M53" s="21">
        <f t="shared" si="14"/>
        <v>1.3101094177475241E-3</v>
      </c>
      <c r="N53" s="21">
        <f t="shared" si="14"/>
        <v>1.2953875756291323E-3</v>
      </c>
      <c r="O53" s="21">
        <f t="shared" si="14"/>
        <v>1.3240729440795859E-3</v>
      </c>
      <c r="P53" s="21">
        <f t="shared" si="14"/>
        <v>1.3295720850759708E-3</v>
      </c>
      <c r="Q53" s="21">
        <f t="shared" si="14"/>
        <v>1.4307875979469279E-3</v>
      </c>
      <c r="R53" s="21">
        <f t="shared" si="14"/>
        <v>1.333108015267368E-3</v>
      </c>
      <c r="S53" s="21">
        <f t="shared" si="14"/>
        <v>1.306361108977701E-3</v>
      </c>
      <c r="T53" s="21">
        <f t="shared" si="14"/>
        <v>1.3072226978012571E-3</v>
      </c>
      <c r="U53" s="21">
        <f t="shared" si="14"/>
        <v>1.3719074548755972E-3</v>
      </c>
      <c r="V53" s="21">
        <f t="shared" si="14"/>
        <v>1.3589644167937441E-3</v>
      </c>
      <c r="W53" s="21">
        <f t="shared" si="14"/>
        <v>1.4994688262372183E-3</v>
      </c>
      <c r="X53" s="21">
        <f t="shared" si="14"/>
        <v>1.5618255817522054E-3</v>
      </c>
      <c r="Y53" s="21">
        <f t="shared" si="14"/>
        <v>1.4722486660609403E-3</v>
      </c>
      <c r="Z53" s="21">
        <f t="shared" si="14"/>
        <v>1.435480463033041E-3</v>
      </c>
      <c r="AA53" s="21">
        <f t="shared" si="14"/>
        <v>1.541971791269309E-3</v>
      </c>
      <c r="AB53" s="21">
        <f t="shared" si="14"/>
        <v>1.6315176602270756E-3</v>
      </c>
      <c r="AC53" s="21">
        <f t="shared" si="14"/>
        <v>1.4610326236916915E-3</v>
      </c>
      <c r="AD53" s="21">
        <f t="shared" si="14"/>
        <v>1.5749193324443665E-3</v>
      </c>
      <c r="AE53" s="21">
        <f t="shared" si="14"/>
        <v>1.7546848395192298E-3</v>
      </c>
    </row>
    <row r="54" spans="1:31" x14ac:dyDescent="0.2">
      <c r="A54" s="13" t="s">
        <v>117</v>
      </c>
      <c r="B54" s="4" t="s">
        <v>118</v>
      </c>
      <c r="C54" s="27">
        <v>4.9960785800321091E-4</v>
      </c>
      <c r="D54" s="27">
        <v>5.4610063360266729E-4</v>
      </c>
      <c r="E54" s="27">
        <v>5.7878211564772969E-4</v>
      </c>
      <c r="F54" s="27">
        <v>6.0797392170695245E-4</v>
      </c>
      <c r="G54" s="27">
        <v>6.9306847649518394E-4</v>
      </c>
      <c r="H54" s="27">
        <v>7.0577396113659602E-4</v>
      </c>
      <c r="I54" s="27">
        <v>8.3416139362693881E-4</v>
      </c>
      <c r="J54" s="27">
        <v>6.8844907084146016E-5</v>
      </c>
      <c r="K54" s="27">
        <v>2.4239805414759747E-5</v>
      </c>
      <c r="L54" s="27">
        <v>2.595540252343572E-5</v>
      </c>
      <c r="M54" s="27">
        <v>2.9547721624949778E-5</v>
      </c>
      <c r="N54" s="27">
        <v>2.3357788863754793E-5</v>
      </c>
      <c r="O54" s="27">
        <v>2.5899385525369448E-5</v>
      </c>
      <c r="P54" s="27">
        <v>2.5509566426649524E-5</v>
      </c>
      <c r="Q54" s="27">
        <v>7.8370183007389757E-5</v>
      </c>
      <c r="R54" s="27">
        <v>4.8992327977366987E-5</v>
      </c>
      <c r="S54" s="27">
        <v>4.9889520655458474E-5</v>
      </c>
      <c r="T54" s="27">
        <v>5.9657034498232675E-5</v>
      </c>
      <c r="U54" s="27">
        <v>9.5157704378280757E-5</v>
      </c>
      <c r="V54" s="27">
        <v>7.9407929610511528E-5</v>
      </c>
      <c r="W54" s="27">
        <v>1.3093678195044456E-4</v>
      </c>
      <c r="X54" s="27">
        <v>1.3703081300238772E-4</v>
      </c>
      <c r="Y54" s="27">
        <v>1.3965064664455724E-4</v>
      </c>
      <c r="Z54" s="27">
        <v>1.1786245549126677E-4</v>
      </c>
      <c r="AA54" s="27">
        <v>2.6344705051428252E-4</v>
      </c>
      <c r="AB54" s="27">
        <v>1.2977509929090706E-4</v>
      </c>
      <c r="AC54" s="27">
        <v>1.9422602514640688E-4</v>
      </c>
      <c r="AD54" s="27">
        <v>1.9620397041148456E-4</v>
      </c>
      <c r="AE54" s="27">
        <v>2.0122023447357305E-4</v>
      </c>
    </row>
    <row r="55" spans="1:31" x14ac:dyDescent="0.2">
      <c r="A55" s="13" t="s">
        <v>119</v>
      </c>
      <c r="B55" s="4" t="s">
        <v>120</v>
      </c>
      <c r="C55" s="27">
        <v>1.1140725460264352E-3</v>
      </c>
      <c r="D55" s="27">
        <v>1.1709008849630188E-3</v>
      </c>
      <c r="E55" s="27">
        <v>1.2401927070983985E-3</v>
      </c>
      <c r="F55" s="27">
        <v>1.2050533597825232E-3</v>
      </c>
      <c r="G55" s="27">
        <v>1.1705974884504353E-3</v>
      </c>
      <c r="H55" s="27">
        <v>1.1864976637153712E-3</v>
      </c>
      <c r="I55" s="27">
        <v>1.1911456449778992E-3</v>
      </c>
      <c r="J55" s="27">
        <v>1.2000688067572128E-3</v>
      </c>
      <c r="K55" s="27">
        <v>1.1991683225859686E-3</v>
      </c>
      <c r="L55" s="27">
        <v>1.1874369330710382E-3</v>
      </c>
      <c r="M55" s="27">
        <v>1.1683106638237788E-3</v>
      </c>
      <c r="N55" s="27">
        <v>1.1833401842777638E-3</v>
      </c>
      <c r="O55" s="27">
        <v>1.2002181481122315E-3</v>
      </c>
      <c r="P55" s="27">
        <v>1.2058563822199169E-3</v>
      </c>
      <c r="Q55" s="27">
        <v>1.1981351872307772E-3</v>
      </c>
      <c r="R55" s="27">
        <v>1.188404970743564E-3</v>
      </c>
      <c r="S55" s="27">
        <v>1.1804859469603053E-3</v>
      </c>
      <c r="T55" s="27">
        <v>1.1748037075826844E-3</v>
      </c>
      <c r="U55" s="27">
        <v>1.1629000255561747E-3</v>
      </c>
      <c r="V55" s="27">
        <v>1.1586701079178399E-3</v>
      </c>
      <c r="W55" s="27">
        <v>1.1873219093320503E-3</v>
      </c>
      <c r="X55" s="27">
        <v>1.2397168566446123E-3</v>
      </c>
      <c r="Y55" s="27">
        <v>1.2356441252594922E-3</v>
      </c>
      <c r="Z55" s="27">
        <v>1.2281599924036147E-3</v>
      </c>
      <c r="AA55" s="27">
        <v>1.2320660105597267E-3</v>
      </c>
      <c r="AB55" s="27">
        <v>1.3332299218898559E-3</v>
      </c>
      <c r="AC55" s="27">
        <v>1.1771443517208035E-3</v>
      </c>
      <c r="AD55" s="27">
        <v>1.2048424295785986E-3</v>
      </c>
      <c r="AE55" s="27">
        <v>1.46520282666226E-3</v>
      </c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2.9281316990333565E-4</v>
      </c>
      <c r="D56" s="21">
        <f t="shared" si="15"/>
        <v>3.4708881520232796E-4</v>
      </c>
      <c r="E56" s="21">
        <f t="shared" si="15"/>
        <v>3.0010874178522558E-4</v>
      </c>
      <c r="F56" s="21">
        <f t="shared" si="15"/>
        <v>3.8502658591357223E-4</v>
      </c>
      <c r="G56" s="21">
        <f t="shared" si="15"/>
        <v>4.5702459568410582E-4</v>
      </c>
      <c r="H56" s="21">
        <f t="shared" si="15"/>
        <v>2.6150222382658475E-4</v>
      </c>
      <c r="I56" s="21">
        <f t="shared" si="15"/>
        <v>2.6254221360247983E-4</v>
      </c>
      <c r="J56" s="21">
        <f t="shared" si="15"/>
        <v>2.3199158200291572E-4</v>
      </c>
      <c r="K56" s="21">
        <f t="shared" si="15"/>
        <v>1.2822262351730177E-4</v>
      </c>
      <c r="L56" s="21">
        <f t="shared" si="15"/>
        <v>1.1228053659588584E-4</v>
      </c>
      <c r="M56" s="21">
        <f t="shared" si="15"/>
        <v>1.1225103229879564E-4</v>
      </c>
      <c r="N56" s="21">
        <f t="shared" si="15"/>
        <v>8.8689602487613677E-5</v>
      </c>
      <c r="O56" s="21">
        <f t="shared" si="15"/>
        <v>9.7955410441984931E-5</v>
      </c>
      <c r="P56" s="21">
        <f t="shared" si="15"/>
        <v>9.8206136429404545E-5</v>
      </c>
      <c r="Q56" s="21">
        <f t="shared" si="15"/>
        <v>1.5428222770876092E-4</v>
      </c>
      <c r="R56" s="21">
        <f t="shared" si="15"/>
        <v>9.5710716546437084E-5</v>
      </c>
      <c r="S56" s="21">
        <f t="shared" si="15"/>
        <v>7.5985641361937204E-5</v>
      </c>
      <c r="T56" s="21">
        <f t="shared" si="15"/>
        <v>7.2761955720340152E-5</v>
      </c>
      <c r="U56" s="21">
        <f t="shared" si="15"/>
        <v>1.1384972494114173E-4</v>
      </c>
      <c r="V56" s="21">
        <f t="shared" si="15"/>
        <v>1.2088637926539279E-4</v>
      </c>
      <c r="W56" s="21">
        <f t="shared" si="15"/>
        <v>1.8121013495472338E-4</v>
      </c>
      <c r="X56" s="21">
        <f t="shared" si="15"/>
        <v>1.850779121052054E-4</v>
      </c>
      <c r="Y56" s="21">
        <f t="shared" si="15"/>
        <v>9.6953894156891072E-5</v>
      </c>
      <c r="Z56" s="21">
        <f t="shared" si="15"/>
        <v>8.945801513815944E-5</v>
      </c>
      <c r="AA56" s="21">
        <f t="shared" si="15"/>
        <v>4.645873019529987E-5</v>
      </c>
      <c r="AB56" s="21">
        <f t="shared" si="15"/>
        <v>1.6851263904631253E-4</v>
      </c>
      <c r="AC56" s="21">
        <f t="shared" si="15"/>
        <v>8.9662246824481057E-5</v>
      </c>
      <c r="AD56" s="21">
        <f t="shared" si="15"/>
        <v>1.7387293245428332E-4</v>
      </c>
      <c r="AE56" s="21">
        <f t="shared" si="15"/>
        <v>8.8261778383396679E-5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7.0335014231411304E-6</v>
      </c>
      <c r="D58" s="27">
        <v>1.1054252926642315E-5</v>
      </c>
      <c r="E58" s="27">
        <v>9.9025522270618379E-6</v>
      </c>
      <c r="F58" s="27">
        <v>1.0907401841974872E-5</v>
      </c>
      <c r="G58" s="27">
        <v>1.2384603254817844E-5</v>
      </c>
      <c r="H58" s="27">
        <v>1.1813250610559887E-5</v>
      </c>
      <c r="I58" s="27">
        <v>7.0351988255547078E-6</v>
      </c>
      <c r="J58" s="27">
        <v>6.4841912717634476E-6</v>
      </c>
      <c r="K58" s="27">
        <v>6.0222300840377878E-6</v>
      </c>
      <c r="L58" s="27">
        <v>6.2744240395843105E-6</v>
      </c>
      <c r="M58" s="27">
        <v>5.5401345638716035E-6</v>
      </c>
      <c r="N58" s="27">
        <v>4.7620633218425419E-6</v>
      </c>
      <c r="O58" s="27">
        <v>4.5815173725577992E-6</v>
      </c>
      <c r="P58" s="27">
        <v>5.162415679055383E-6</v>
      </c>
      <c r="Q58" s="27">
        <v>4.3945103978365072E-6</v>
      </c>
      <c r="R58" s="27">
        <v>4.9338753135281157E-6</v>
      </c>
      <c r="S58" s="27">
        <v>5.2201739646878124E-6</v>
      </c>
      <c r="T58" s="27">
        <v>4.8946828204931238E-6</v>
      </c>
      <c r="U58" s="27">
        <v>4.9402270104901704E-6</v>
      </c>
      <c r="V58" s="27">
        <v>6.4167347671373755E-6</v>
      </c>
      <c r="W58" s="27">
        <v>5.5284581827778513E-6</v>
      </c>
      <c r="X58" s="27">
        <v>5.9513424643454827E-6</v>
      </c>
      <c r="Y58" s="27">
        <v>7.1358023491219409E-6</v>
      </c>
      <c r="Z58" s="27">
        <v>6.9633500228023692E-6</v>
      </c>
      <c r="AA58" s="27">
        <v>6.0918416553796748E-6</v>
      </c>
      <c r="AB58" s="27">
        <v>5.553026504949344E-6</v>
      </c>
      <c r="AC58" s="27">
        <v>4.661197646357506E-6</v>
      </c>
      <c r="AD58" s="27">
        <v>4.7769303189698341E-6</v>
      </c>
      <c r="AE58" s="27">
        <v>4.7907073125965873E-6</v>
      </c>
    </row>
    <row r="59" spans="1:31" x14ac:dyDescent="0.2">
      <c r="A59" s="13" t="s">
        <v>127</v>
      </c>
      <c r="B59" s="4" t="s">
        <v>128</v>
      </c>
      <c r="C59" s="27">
        <v>2.8577966848019454E-4</v>
      </c>
      <c r="D59" s="27">
        <v>3.3603456227568562E-4</v>
      </c>
      <c r="E59" s="27">
        <v>2.9020618955816375E-4</v>
      </c>
      <c r="F59" s="27">
        <v>3.7411918407159733E-4</v>
      </c>
      <c r="G59" s="27">
        <v>4.4463999242928798E-4</v>
      </c>
      <c r="H59" s="27">
        <v>2.4968897321602488E-4</v>
      </c>
      <c r="I59" s="27">
        <v>2.555070147769251E-4</v>
      </c>
      <c r="J59" s="27">
        <v>2.2550739073115228E-4</v>
      </c>
      <c r="K59" s="27">
        <v>1.2220039343326398E-4</v>
      </c>
      <c r="L59" s="27">
        <v>1.0600611255630153E-4</v>
      </c>
      <c r="M59" s="27">
        <v>1.0671089773492404E-4</v>
      </c>
      <c r="N59" s="27">
        <v>8.3927539165771137E-5</v>
      </c>
      <c r="O59" s="27">
        <v>9.3373893069427128E-5</v>
      </c>
      <c r="P59" s="27">
        <v>9.3043720750349157E-5</v>
      </c>
      <c r="Q59" s="27">
        <v>1.4988771731092441E-4</v>
      </c>
      <c r="R59" s="27">
        <v>9.0776841232908975E-5</v>
      </c>
      <c r="S59" s="27">
        <v>7.0765467397249394E-5</v>
      </c>
      <c r="T59" s="27">
        <v>6.7867272899847027E-5</v>
      </c>
      <c r="U59" s="27">
        <v>1.0890949793065156E-4</v>
      </c>
      <c r="V59" s="27">
        <v>1.1446964449825541E-4</v>
      </c>
      <c r="W59" s="27">
        <v>1.7568167677194552E-4</v>
      </c>
      <c r="X59" s="27">
        <v>1.7912656964085992E-4</v>
      </c>
      <c r="Y59" s="27">
        <v>8.9818091807769137E-5</v>
      </c>
      <c r="Z59" s="27">
        <v>8.2494665115357064E-5</v>
      </c>
      <c r="AA59" s="27">
        <v>4.0366888539920195E-5</v>
      </c>
      <c r="AB59" s="27">
        <v>1.6295961254136318E-4</v>
      </c>
      <c r="AC59" s="27">
        <v>8.500104917812355E-5</v>
      </c>
      <c r="AD59" s="27">
        <v>1.6909600213531347E-4</v>
      </c>
      <c r="AE59" s="27">
        <v>8.3471071070800098E-5</v>
      </c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7.6352182148762416E-6</v>
      </c>
      <c r="X60" s="21">
        <f t="shared" si="16"/>
        <v>1.0000540357091236E-5</v>
      </c>
      <c r="Y60" s="21">
        <f t="shared" si="16"/>
        <v>6.241845292539944E-5</v>
      </c>
      <c r="Z60" s="21">
        <f t="shared" si="16"/>
        <v>7.7847101586957937E-5</v>
      </c>
      <c r="AA60" s="21">
        <f t="shared" si="16"/>
        <v>6.6100899732300308E-5</v>
      </c>
      <c r="AB60" s="21">
        <f t="shared" si="16"/>
        <v>4.4151674493942623E-5</v>
      </c>
      <c r="AC60" s="21">
        <f t="shared" si="16"/>
        <v>3.3108887060098076E-6</v>
      </c>
      <c r="AD60" s="21">
        <f t="shared" si="16"/>
        <v>6.8126694040292722E-6</v>
      </c>
      <c r="AE60" s="21">
        <f t="shared" si="16"/>
        <v>2.508821690496865E-6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7.6352182148762416E-6</v>
      </c>
      <c r="X62" s="21">
        <f t="shared" si="17"/>
        <v>1.0000540357091236E-5</v>
      </c>
      <c r="Y62" s="21">
        <f t="shared" si="17"/>
        <v>6.241845292539944E-5</v>
      </c>
      <c r="Z62" s="21">
        <f t="shared" si="17"/>
        <v>7.7847101586957937E-5</v>
      </c>
      <c r="AA62" s="21">
        <f t="shared" si="17"/>
        <v>6.6100899732300308E-5</v>
      </c>
      <c r="AB62" s="21">
        <f t="shared" si="17"/>
        <v>4.4151674493942623E-5</v>
      </c>
      <c r="AC62" s="21">
        <f t="shared" si="17"/>
        <v>3.3108887060098076E-6</v>
      </c>
      <c r="AD62" s="21">
        <f t="shared" si="17"/>
        <v>6.8126694040292722E-6</v>
      </c>
      <c r="AE62" s="21">
        <f t="shared" si="17"/>
        <v>2.508821690496865E-6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7.6352182148762416E-6</v>
      </c>
      <c r="X63" s="27">
        <v>1.0000540357091236E-5</v>
      </c>
      <c r="Y63" s="27">
        <v>6.241845292539944E-5</v>
      </c>
      <c r="Z63" s="27">
        <v>7.7847101586957937E-5</v>
      </c>
      <c r="AA63" s="27">
        <v>6.6100899732300308E-5</v>
      </c>
      <c r="AB63" s="27">
        <v>4.4151674493942623E-5</v>
      </c>
      <c r="AC63" s="27">
        <v>3.3108887060098076E-6</v>
      </c>
      <c r="AD63" s="27">
        <v>6.8126694040292722E-6</v>
      </c>
      <c r="AE63" s="27">
        <v>2.508821690496865E-6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1">+C112+C122+C141+C149+C154+C160+C173+C187</f>
        <v>3.6074642158104226E-5</v>
      </c>
      <c r="D111" s="21">
        <f t="shared" si="31"/>
        <v>3.6074642158104232E-5</v>
      </c>
      <c r="E111" s="21">
        <f t="shared" si="31"/>
        <v>3.6074642158104232E-5</v>
      </c>
      <c r="F111" s="21">
        <f t="shared" si="31"/>
        <v>3.6074642158104219E-5</v>
      </c>
      <c r="G111" s="21">
        <f t="shared" si="31"/>
        <v>3.6074642158104226E-5</v>
      </c>
      <c r="H111" s="21">
        <f t="shared" si="31"/>
        <v>3.6074642158104219E-5</v>
      </c>
      <c r="I111" s="21">
        <f t="shared" si="31"/>
        <v>3.6074642158104226E-5</v>
      </c>
      <c r="J111" s="21">
        <f t="shared" si="31"/>
        <v>3.6074642158104219E-5</v>
      </c>
      <c r="K111" s="21">
        <f t="shared" si="31"/>
        <v>3.6074642158104226E-5</v>
      </c>
      <c r="L111" s="21">
        <f t="shared" si="31"/>
        <v>3.6074642158104226E-5</v>
      </c>
      <c r="M111" s="21">
        <f t="shared" si="31"/>
        <v>3.6074642158104232E-5</v>
      </c>
      <c r="N111" s="21">
        <f t="shared" si="31"/>
        <v>3.6074642158104232E-5</v>
      </c>
      <c r="O111" s="21">
        <f t="shared" si="31"/>
        <v>3.6074642158104232E-5</v>
      </c>
      <c r="P111" s="21">
        <f t="shared" si="31"/>
        <v>3.6053023022858178E-5</v>
      </c>
      <c r="Q111" s="21">
        <f t="shared" si="31"/>
        <v>3.6010031753567877E-5</v>
      </c>
      <c r="R111" s="21">
        <f t="shared" si="31"/>
        <v>3.597371263369903E-5</v>
      </c>
      <c r="S111" s="21">
        <f t="shared" si="31"/>
        <v>3.5957000532680509E-5</v>
      </c>
      <c r="T111" s="21">
        <f t="shared" si="31"/>
        <v>3.5949640220681717E-5</v>
      </c>
      <c r="U111" s="21">
        <f t="shared" si="31"/>
        <v>3.5933970588115958E-5</v>
      </c>
      <c r="V111" s="21">
        <f t="shared" si="31"/>
        <v>3.5927317396636097E-5</v>
      </c>
      <c r="W111" s="21">
        <f t="shared" si="31"/>
        <v>3.5930857026539942E-5</v>
      </c>
      <c r="X111" s="21">
        <f t="shared" si="31"/>
        <v>3.5926776829591113E-5</v>
      </c>
      <c r="Y111" s="21">
        <f t="shared" si="31"/>
        <v>2.9947788376906428E-5</v>
      </c>
      <c r="Z111" s="21">
        <f t="shared" si="31"/>
        <v>2.3994730266925633E-5</v>
      </c>
      <c r="AA111" s="21">
        <f t="shared" si="31"/>
        <v>2.5508809523646946E-5</v>
      </c>
      <c r="AB111" s="21">
        <f t="shared" si="31"/>
        <v>2.6981255403792138E-5</v>
      </c>
      <c r="AC111" s="21">
        <f t="shared" si="31"/>
        <v>2.1764513131214399E-5</v>
      </c>
      <c r="AD111" s="21">
        <f t="shared" si="31"/>
        <v>1.7641510593218035E-5</v>
      </c>
      <c r="AE111" s="21">
        <f t="shared" si="31"/>
        <v>1.356309306548472E-5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3">+D124+D125+D126+D137</f>
        <v>0</v>
      </c>
      <c r="E122" s="21">
        <f t="shared" si="33"/>
        <v>0</v>
      </c>
      <c r="F122" s="21">
        <f t="shared" si="33"/>
        <v>0</v>
      </c>
      <c r="G122" s="21">
        <f t="shared" si="33"/>
        <v>0</v>
      </c>
      <c r="H122" s="21">
        <f t="shared" si="33"/>
        <v>0</v>
      </c>
      <c r="I122" s="21">
        <f t="shared" si="33"/>
        <v>0</v>
      </c>
      <c r="J122" s="21">
        <f t="shared" si="33"/>
        <v>0</v>
      </c>
      <c r="K122" s="21">
        <f t="shared" si="33"/>
        <v>0</v>
      </c>
      <c r="L122" s="21">
        <f t="shared" si="33"/>
        <v>0</v>
      </c>
      <c r="M122" s="21">
        <f t="shared" si="33"/>
        <v>0</v>
      </c>
      <c r="N122" s="21">
        <f t="shared" si="33"/>
        <v>0</v>
      </c>
      <c r="O122" s="21">
        <f t="shared" si="33"/>
        <v>0</v>
      </c>
      <c r="P122" s="21">
        <f t="shared" si="33"/>
        <v>0</v>
      </c>
      <c r="Q122" s="21">
        <f t="shared" si="33"/>
        <v>0</v>
      </c>
      <c r="R122" s="21">
        <f t="shared" si="33"/>
        <v>0</v>
      </c>
      <c r="S122" s="21">
        <f t="shared" si="33"/>
        <v>0</v>
      </c>
      <c r="T122" s="21">
        <f t="shared" si="33"/>
        <v>0</v>
      </c>
      <c r="U122" s="21">
        <f t="shared" si="33"/>
        <v>0</v>
      </c>
      <c r="V122" s="21">
        <f t="shared" si="33"/>
        <v>0</v>
      </c>
      <c r="W122" s="21">
        <f t="shared" si="33"/>
        <v>0</v>
      </c>
      <c r="X122" s="21">
        <f t="shared" si="33"/>
        <v>0</v>
      </c>
      <c r="Y122" s="21">
        <f t="shared" si="33"/>
        <v>0</v>
      </c>
      <c r="Z122" s="21">
        <f t="shared" si="33"/>
        <v>0</v>
      </c>
      <c r="AA122" s="21">
        <f t="shared" si="33"/>
        <v>0</v>
      </c>
      <c r="AB122" s="21">
        <f t="shared" si="33"/>
        <v>0</v>
      </c>
      <c r="AC122" s="21">
        <f t="shared" si="33"/>
        <v>0</v>
      </c>
      <c r="AD122" s="21">
        <f t="shared" si="33"/>
        <v>0</v>
      </c>
      <c r="AE122" s="21">
        <f t="shared" si="33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4">+D138+D139</f>
        <v>0</v>
      </c>
      <c r="E137" s="21">
        <f t="shared" si="34"/>
        <v>0</v>
      </c>
      <c r="F137" s="21">
        <f t="shared" si="34"/>
        <v>0</v>
      </c>
      <c r="G137" s="21">
        <f t="shared" si="34"/>
        <v>0</v>
      </c>
      <c r="H137" s="21">
        <f t="shared" si="34"/>
        <v>0</v>
      </c>
      <c r="I137" s="21">
        <f t="shared" si="34"/>
        <v>0</v>
      </c>
      <c r="J137" s="21">
        <f t="shared" si="34"/>
        <v>0</v>
      </c>
      <c r="K137" s="21">
        <f t="shared" si="34"/>
        <v>0</v>
      </c>
      <c r="L137" s="21">
        <f t="shared" si="34"/>
        <v>0</v>
      </c>
      <c r="M137" s="21">
        <f t="shared" si="34"/>
        <v>0</v>
      </c>
      <c r="N137" s="21">
        <f t="shared" si="34"/>
        <v>0</v>
      </c>
      <c r="O137" s="21">
        <f t="shared" si="34"/>
        <v>0</v>
      </c>
      <c r="P137" s="21">
        <f t="shared" si="34"/>
        <v>0</v>
      </c>
      <c r="Q137" s="21">
        <f t="shared" si="34"/>
        <v>0</v>
      </c>
      <c r="R137" s="21">
        <f t="shared" si="34"/>
        <v>0</v>
      </c>
      <c r="S137" s="21">
        <f t="shared" si="34"/>
        <v>0</v>
      </c>
      <c r="T137" s="21">
        <f t="shared" si="34"/>
        <v>0</v>
      </c>
      <c r="U137" s="21">
        <f t="shared" si="34"/>
        <v>0</v>
      </c>
      <c r="V137" s="21">
        <f t="shared" si="34"/>
        <v>0</v>
      </c>
      <c r="W137" s="21">
        <f t="shared" si="34"/>
        <v>0</v>
      </c>
      <c r="X137" s="21">
        <f t="shared" si="34"/>
        <v>0</v>
      </c>
      <c r="Y137" s="21">
        <f t="shared" si="34"/>
        <v>0</v>
      </c>
      <c r="Z137" s="21">
        <f t="shared" si="34"/>
        <v>0</v>
      </c>
      <c r="AA137" s="21">
        <f t="shared" si="34"/>
        <v>0</v>
      </c>
      <c r="AB137" s="21">
        <f t="shared" si="34"/>
        <v>0</v>
      </c>
      <c r="AC137" s="21">
        <f t="shared" si="34"/>
        <v>0</v>
      </c>
      <c r="AD137" s="21">
        <f t="shared" si="34"/>
        <v>0</v>
      </c>
      <c r="AE137" s="21">
        <f t="shared" si="34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5">+C142+C143+C144+C145+C146+C147</f>
        <v>0</v>
      </c>
      <c r="D141" s="21">
        <f t="shared" si="35"/>
        <v>0</v>
      </c>
      <c r="E141" s="21">
        <f t="shared" si="35"/>
        <v>0</v>
      </c>
      <c r="F141" s="21">
        <f t="shared" si="35"/>
        <v>0</v>
      </c>
      <c r="G141" s="21">
        <f t="shared" si="35"/>
        <v>0</v>
      </c>
      <c r="H141" s="21">
        <f t="shared" si="35"/>
        <v>0</v>
      </c>
      <c r="I141" s="21">
        <f t="shared" si="35"/>
        <v>0</v>
      </c>
      <c r="J141" s="21">
        <f t="shared" si="35"/>
        <v>0</v>
      </c>
      <c r="K141" s="21">
        <f t="shared" si="35"/>
        <v>0</v>
      </c>
      <c r="L141" s="21">
        <f t="shared" si="35"/>
        <v>0</v>
      </c>
      <c r="M141" s="21">
        <f t="shared" si="35"/>
        <v>0</v>
      </c>
      <c r="N141" s="21">
        <f t="shared" si="35"/>
        <v>0</v>
      </c>
      <c r="O141" s="21">
        <f t="shared" si="35"/>
        <v>0</v>
      </c>
      <c r="P141" s="21">
        <f t="shared" si="35"/>
        <v>0</v>
      </c>
      <c r="Q141" s="21">
        <f t="shared" si="35"/>
        <v>0</v>
      </c>
      <c r="R141" s="21">
        <f t="shared" si="35"/>
        <v>0</v>
      </c>
      <c r="S141" s="21">
        <f t="shared" si="35"/>
        <v>0</v>
      </c>
      <c r="T141" s="21">
        <f t="shared" si="35"/>
        <v>0</v>
      </c>
      <c r="U141" s="21">
        <f t="shared" si="35"/>
        <v>0</v>
      </c>
      <c r="V141" s="21">
        <f t="shared" si="35"/>
        <v>0</v>
      </c>
      <c r="W141" s="21">
        <f t="shared" si="35"/>
        <v>0</v>
      </c>
      <c r="X141" s="21">
        <f t="shared" si="35"/>
        <v>0</v>
      </c>
      <c r="Y141" s="21">
        <f t="shared" si="35"/>
        <v>0</v>
      </c>
      <c r="Z141" s="21">
        <f t="shared" si="35"/>
        <v>0</v>
      </c>
      <c r="AA141" s="21">
        <f t="shared" si="35"/>
        <v>0</v>
      </c>
      <c r="AB141" s="21">
        <f t="shared" si="35"/>
        <v>0</v>
      </c>
      <c r="AC141" s="21">
        <f t="shared" si="35"/>
        <v>0</v>
      </c>
      <c r="AD141" s="21">
        <f t="shared" si="35"/>
        <v>0</v>
      </c>
      <c r="AE141" s="21">
        <f t="shared" si="35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6">+C150+C151</f>
        <v>0</v>
      </c>
      <c r="D149" s="21">
        <f t="shared" si="36"/>
        <v>0</v>
      </c>
      <c r="E149" s="21">
        <f t="shared" si="36"/>
        <v>0</v>
      </c>
      <c r="F149" s="21">
        <f t="shared" si="36"/>
        <v>0</v>
      </c>
      <c r="G149" s="21">
        <f t="shared" si="36"/>
        <v>0</v>
      </c>
      <c r="H149" s="21">
        <f t="shared" si="36"/>
        <v>0</v>
      </c>
      <c r="I149" s="21">
        <f t="shared" si="36"/>
        <v>0</v>
      </c>
      <c r="J149" s="21">
        <f t="shared" si="36"/>
        <v>0</v>
      </c>
      <c r="K149" s="21">
        <f t="shared" si="36"/>
        <v>0</v>
      </c>
      <c r="L149" s="21">
        <f t="shared" si="36"/>
        <v>0</v>
      </c>
      <c r="M149" s="21">
        <f t="shared" si="36"/>
        <v>0</v>
      </c>
      <c r="N149" s="21">
        <f t="shared" si="36"/>
        <v>0</v>
      </c>
      <c r="O149" s="21">
        <f t="shared" si="36"/>
        <v>0</v>
      </c>
      <c r="P149" s="21">
        <f t="shared" si="36"/>
        <v>0</v>
      </c>
      <c r="Q149" s="21">
        <f t="shared" si="36"/>
        <v>0</v>
      </c>
      <c r="R149" s="21">
        <f t="shared" si="36"/>
        <v>0</v>
      </c>
      <c r="S149" s="21">
        <f t="shared" si="36"/>
        <v>0</v>
      </c>
      <c r="T149" s="21">
        <f t="shared" si="36"/>
        <v>0</v>
      </c>
      <c r="U149" s="21">
        <f t="shared" si="36"/>
        <v>0</v>
      </c>
      <c r="V149" s="21">
        <f t="shared" si="36"/>
        <v>0</v>
      </c>
      <c r="W149" s="21">
        <f t="shared" si="36"/>
        <v>0</v>
      </c>
      <c r="X149" s="21">
        <f t="shared" si="36"/>
        <v>0</v>
      </c>
      <c r="Y149" s="21">
        <f t="shared" si="36"/>
        <v>0</v>
      </c>
      <c r="Z149" s="21">
        <f t="shared" si="36"/>
        <v>0</v>
      </c>
      <c r="AA149" s="21">
        <f t="shared" si="36"/>
        <v>0</v>
      </c>
      <c r="AB149" s="21">
        <f t="shared" si="36"/>
        <v>0</v>
      </c>
      <c r="AC149" s="21">
        <f t="shared" si="36"/>
        <v>0</v>
      </c>
      <c r="AD149" s="21">
        <f t="shared" si="36"/>
        <v>0</v>
      </c>
      <c r="AE149" s="21">
        <f t="shared" si="36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3.6074642158104226E-5</v>
      </c>
      <c r="D173" s="21">
        <f t="shared" ref="D173:AE173" si="37">+D182</f>
        <v>3.6074642158104232E-5</v>
      </c>
      <c r="E173" s="21">
        <f t="shared" si="37"/>
        <v>3.6074642158104232E-5</v>
      </c>
      <c r="F173" s="21">
        <f t="shared" si="37"/>
        <v>3.6074642158104219E-5</v>
      </c>
      <c r="G173" s="21">
        <f t="shared" si="37"/>
        <v>3.6074642158104226E-5</v>
      </c>
      <c r="H173" s="21">
        <f t="shared" si="37"/>
        <v>3.6074642158104219E-5</v>
      </c>
      <c r="I173" s="21">
        <f t="shared" si="37"/>
        <v>3.6074642158104226E-5</v>
      </c>
      <c r="J173" s="21">
        <f t="shared" si="37"/>
        <v>3.6074642158104219E-5</v>
      </c>
      <c r="K173" s="21">
        <f t="shared" si="37"/>
        <v>3.6074642158104226E-5</v>
      </c>
      <c r="L173" s="21">
        <f t="shared" si="37"/>
        <v>3.6074642158104226E-5</v>
      </c>
      <c r="M173" s="21">
        <f t="shared" si="37"/>
        <v>3.6074642158104232E-5</v>
      </c>
      <c r="N173" s="21">
        <f t="shared" si="37"/>
        <v>3.6074642158104232E-5</v>
      </c>
      <c r="O173" s="21">
        <f t="shared" si="37"/>
        <v>3.6074642158104232E-5</v>
      </c>
      <c r="P173" s="21">
        <f t="shared" si="37"/>
        <v>3.6053023022858178E-5</v>
      </c>
      <c r="Q173" s="21">
        <f t="shared" si="37"/>
        <v>3.6010031753567877E-5</v>
      </c>
      <c r="R173" s="21">
        <f t="shared" si="37"/>
        <v>3.597371263369903E-5</v>
      </c>
      <c r="S173" s="21">
        <f t="shared" si="37"/>
        <v>3.5957000532680509E-5</v>
      </c>
      <c r="T173" s="21">
        <f t="shared" si="37"/>
        <v>3.5949640220681717E-5</v>
      </c>
      <c r="U173" s="21">
        <f t="shared" si="37"/>
        <v>3.5933970588115958E-5</v>
      </c>
      <c r="V173" s="21">
        <f t="shared" si="37"/>
        <v>3.5927317396636097E-5</v>
      </c>
      <c r="W173" s="21">
        <f t="shared" si="37"/>
        <v>3.5930857026539942E-5</v>
      </c>
      <c r="X173" s="21">
        <f t="shared" si="37"/>
        <v>3.5926776829591113E-5</v>
      </c>
      <c r="Y173" s="21">
        <f t="shared" si="37"/>
        <v>2.9947788376906428E-5</v>
      </c>
      <c r="Z173" s="21">
        <f t="shared" si="37"/>
        <v>2.3994730266925633E-5</v>
      </c>
      <c r="AA173" s="21">
        <f t="shared" si="37"/>
        <v>2.5508809523646946E-5</v>
      </c>
      <c r="AB173" s="21">
        <f t="shared" si="37"/>
        <v>2.6981255403792138E-5</v>
      </c>
      <c r="AC173" s="21">
        <f t="shared" si="37"/>
        <v>2.1764513131214399E-5</v>
      </c>
      <c r="AD173" s="21">
        <f t="shared" si="37"/>
        <v>1.7641510593218035E-5</v>
      </c>
      <c r="AE173" s="21">
        <f t="shared" si="37"/>
        <v>1.356309306548472E-5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3.6074642158104226E-5</v>
      </c>
      <c r="D182" s="21">
        <f t="shared" ref="D182:AE182" si="38">+D183+D184+D185</f>
        <v>3.6074642158104232E-5</v>
      </c>
      <c r="E182" s="21">
        <f t="shared" si="38"/>
        <v>3.6074642158104232E-5</v>
      </c>
      <c r="F182" s="21">
        <f t="shared" si="38"/>
        <v>3.6074642158104219E-5</v>
      </c>
      <c r="G182" s="21">
        <f t="shared" si="38"/>
        <v>3.6074642158104226E-5</v>
      </c>
      <c r="H182" s="21">
        <f t="shared" si="38"/>
        <v>3.6074642158104219E-5</v>
      </c>
      <c r="I182" s="21">
        <f t="shared" si="38"/>
        <v>3.6074642158104226E-5</v>
      </c>
      <c r="J182" s="21">
        <f t="shared" si="38"/>
        <v>3.6074642158104219E-5</v>
      </c>
      <c r="K182" s="21">
        <f t="shared" si="38"/>
        <v>3.6074642158104226E-5</v>
      </c>
      <c r="L182" s="21">
        <f t="shared" si="38"/>
        <v>3.6074642158104226E-5</v>
      </c>
      <c r="M182" s="21">
        <f t="shared" si="38"/>
        <v>3.6074642158104232E-5</v>
      </c>
      <c r="N182" s="21">
        <f t="shared" si="38"/>
        <v>3.6074642158104232E-5</v>
      </c>
      <c r="O182" s="21">
        <f t="shared" si="38"/>
        <v>3.6074642158104232E-5</v>
      </c>
      <c r="P182" s="21">
        <f t="shared" si="38"/>
        <v>3.6053023022858178E-5</v>
      </c>
      <c r="Q182" s="21">
        <f t="shared" si="38"/>
        <v>3.6010031753567877E-5</v>
      </c>
      <c r="R182" s="21">
        <f t="shared" si="38"/>
        <v>3.597371263369903E-5</v>
      </c>
      <c r="S182" s="21">
        <f t="shared" si="38"/>
        <v>3.5957000532680509E-5</v>
      </c>
      <c r="T182" s="21">
        <f t="shared" si="38"/>
        <v>3.5949640220681717E-5</v>
      </c>
      <c r="U182" s="21">
        <f t="shared" si="38"/>
        <v>3.5933970588115958E-5</v>
      </c>
      <c r="V182" s="21">
        <f t="shared" si="38"/>
        <v>3.5927317396636097E-5</v>
      </c>
      <c r="W182" s="21">
        <f t="shared" si="38"/>
        <v>3.5930857026539942E-5</v>
      </c>
      <c r="X182" s="21">
        <f t="shared" si="38"/>
        <v>3.5926776829591113E-5</v>
      </c>
      <c r="Y182" s="21">
        <f t="shared" si="38"/>
        <v>2.9947788376906428E-5</v>
      </c>
      <c r="Z182" s="21">
        <f t="shared" si="38"/>
        <v>2.3994730266925633E-5</v>
      </c>
      <c r="AA182" s="21">
        <f t="shared" si="38"/>
        <v>2.5508809523646946E-5</v>
      </c>
      <c r="AB182" s="21">
        <f t="shared" si="38"/>
        <v>2.6981255403792138E-5</v>
      </c>
      <c r="AC182" s="21">
        <f t="shared" si="38"/>
        <v>2.1764513131214399E-5</v>
      </c>
      <c r="AD182" s="21">
        <f t="shared" si="38"/>
        <v>1.7641510593218035E-5</v>
      </c>
      <c r="AE182" s="21">
        <f t="shared" si="38"/>
        <v>1.356309306548472E-5</v>
      </c>
    </row>
    <row r="183" spans="1:31" x14ac:dyDescent="0.2">
      <c r="A183" s="13" t="s">
        <v>377</v>
      </c>
      <c r="B183" s="4" t="s">
        <v>378</v>
      </c>
      <c r="C183" s="27">
        <v>3.6074642158104226E-5</v>
      </c>
      <c r="D183" s="27">
        <v>3.6074642158104232E-5</v>
      </c>
      <c r="E183" s="27">
        <v>3.6074642158104232E-5</v>
      </c>
      <c r="F183" s="27">
        <v>3.6074642158104219E-5</v>
      </c>
      <c r="G183" s="27">
        <v>3.6074642158104226E-5</v>
      </c>
      <c r="H183" s="27">
        <v>3.6074642158104219E-5</v>
      </c>
      <c r="I183" s="27">
        <v>3.6074642158104226E-5</v>
      </c>
      <c r="J183" s="27">
        <v>3.6074642158104219E-5</v>
      </c>
      <c r="K183" s="27">
        <v>3.6074642158104226E-5</v>
      </c>
      <c r="L183" s="27">
        <v>3.6074642158104226E-5</v>
      </c>
      <c r="M183" s="27">
        <v>3.6074642158104232E-5</v>
      </c>
      <c r="N183" s="27">
        <v>3.6074642158104232E-5</v>
      </c>
      <c r="O183" s="27">
        <v>3.6074642158104232E-5</v>
      </c>
      <c r="P183" s="27">
        <v>3.6053023022858178E-5</v>
      </c>
      <c r="Q183" s="27">
        <v>3.6010031753567877E-5</v>
      </c>
      <c r="R183" s="27">
        <v>3.597371263369903E-5</v>
      </c>
      <c r="S183" s="27">
        <v>3.5957000532680509E-5</v>
      </c>
      <c r="T183" s="27">
        <v>3.5949640220681717E-5</v>
      </c>
      <c r="U183" s="27">
        <v>3.5933970588115958E-5</v>
      </c>
      <c r="V183" s="27">
        <v>3.5927317396636097E-5</v>
      </c>
      <c r="W183" s="27">
        <v>3.5930857026539942E-5</v>
      </c>
      <c r="X183" s="27">
        <v>3.5926776829591113E-5</v>
      </c>
      <c r="Y183" s="27">
        <v>2.9947788376906428E-5</v>
      </c>
      <c r="Z183" s="27">
        <v>2.3994730266925633E-5</v>
      </c>
      <c r="AA183" s="27">
        <v>2.5508809523646946E-5</v>
      </c>
      <c r="AB183" s="27">
        <v>2.6981255403792138E-5</v>
      </c>
      <c r="AC183" s="27">
        <v>2.1764513131214399E-5</v>
      </c>
      <c r="AD183" s="27">
        <v>1.7641510593218035E-5</v>
      </c>
      <c r="AE183" s="27">
        <v>1.356309306548472E-5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9">+C192+C216+C252+C257+C286+C287+C291+C294+C295+C296</f>
        <v>7.8235707442819019E-2</v>
      </c>
      <c r="D191" s="28">
        <f t="shared" si="39"/>
        <v>7.8799142177139486E-2</v>
      </c>
      <c r="E191" s="28">
        <f t="shared" si="39"/>
        <v>8.0480236524912582E-2</v>
      </c>
      <c r="F191" s="28">
        <f t="shared" si="39"/>
        <v>8.872630606251608E-2</v>
      </c>
      <c r="G191" s="28">
        <f t="shared" si="39"/>
        <v>8.7628584582610455E-2</v>
      </c>
      <c r="H191" s="28">
        <f t="shared" si="39"/>
        <v>8.9888577496915312E-2</v>
      </c>
      <c r="I191" s="28">
        <f t="shared" si="39"/>
        <v>9.006032177899681E-2</v>
      </c>
      <c r="J191" s="28">
        <f t="shared" si="39"/>
        <v>9.5973137375223394E-2</v>
      </c>
      <c r="K191" s="28">
        <f t="shared" si="39"/>
        <v>9.4503471116570689E-2</v>
      </c>
      <c r="L191" s="28">
        <f t="shared" si="39"/>
        <v>9.7704362564151159E-2</v>
      </c>
      <c r="M191" s="28">
        <f t="shared" si="39"/>
        <v>9.111973531432245E-2</v>
      </c>
      <c r="N191" s="28">
        <f t="shared" si="39"/>
        <v>9.4213821343514859E-2</v>
      </c>
      <c r="O191" s="28">
        <f t="shared" si="39"/>
        <v>9.7168710769126448E-2</v>
      </c>
      <c r="P191" s="28">
        <f t="shared" si="39"/>
        <v>9.0893704083993707E-2</v>
      </c>
      <c r="Q191" s="28">
        <f t="shared" si="39"/>
        <v>0.10071142248512104</v>
      </c>
      <c r="R191" s="28">
        <f t="shared" si="39"/>
        <v>9.3729636082635265E-2</v>
      </c>
      <c r="S191" s="28">
        <f t="shared" si="39"/>
        <v>9.6476491219255209E-2</v>
      </c>
      <c r="T191" s="28">
        <f t="shared" si="39"/>
        <v>0.10276780933361926</v>
      </c>
      <c r="U191" s="28">
        <f t="shared" si="39"/>
        <v>0.10710194472566943</v>
      </c>
      <c r="V191" s="28">
        <f t="shared" si="39"/>
        <v>0.10883292446577282</v>
      </c>
      <c r="W191" s="28">
        <f t="shared" si="39"/>
        <v>0.10782867848623456</v>
      </c>
      <c r="X191" s="28">
        <f t="shared" si="39"/>
        <v>9.4279047125482532E-2</v>
      </c>
      <c r="Y191" s="28">
        <f t="shared" si="39"/>
        <v>8.1177797612708352E-2</v>
      </c>
      <c r="Z191" s="28">
        <f t="shared" si="39"/>
        <v>8.0412398425594458E-2</v>
      </c>
      <c r="AA191" s="28">
        <f t="shared" si="39"/>
        <v>8.5182899694091999E-2</v>
      </c>
      <c r="AB191" s="28">
        <f t="shared" si="39"/>
        <v>8.6827470534384568E-2</v>
      </c>
      <c r="AC191" s="28">
        <f t="shared" si="39"/>
        <v>8.7320050991963188E-2</v>
      </c>
      <c r="AD191" s="28">
        <f t="shared" si="39"/>
        <v>8.8322998201732367E-2</v>
      </c>
      <c r="AE191" s="28">
        <f t="shared" si="39"/>
        <v>8.9244889033373298E-2</v>
      </c>
    </row>
    <row r="192" spans="1:31" x14ac:dyDescent="0.2">
      <c r="A192" s="80" t="s">
        <v>392</v>
      </c>
      <c r="B192" s="4" t="s">
        <v>393</v>
      </c>
      <c r="C192" s="21">
        <f t="shared" ref="C192:AE192" si="40">+C193++C201+C202+C206</f>
        <v>0</v>
      </c>
      <c r="D192" s="21">
        <f t="shared" si="40"/>
        <v>0</v>
      </c>
      <c r="E192" s="21">
        <f t="shared" si="40"/>
        <v>0</v>
      </c>
      <c r="F192" s="21">
        <f t="shared" si="40"/>
        <v>0</v>
      </c>
      <c r="G192" s="21">
        <f t="shared" si="40"/>
        <v>0</v>
      </c>
      <c r="H192" s="21">
        <f t="shared" si="40"/>
        <v>0</v>
      </c>
      <c r="I192" s="21">
        <f t="shared" si="40"/>
        <v>0</v>
      </c>
      <c r="J192" s="21">
        <f t="shared" si="40"/>
        <v>0</v>
      </c>
      <c r="K192" s="21">
        <f t="shared" si="40"/>
        <v>0</v>
      </c>
      <c r="L192" s="21">
        <f t="shared" si="40"/>
        <v>0</v>
      </c>
      <c r="M192" s="21">
        <f t="shared" si="40"/>
        <v>0</v>
      </c>
      <c r="N192" s="21">
        <f t="shared" si="40"/>
        <v>0</v>
      </c>
      <c r="O192" s="21">
        <f t="shared" si="40"/>
        <v>0</v>
      </c>
      <c r="P192" s="21">
        <f t="shared" si="40"/>
        <v>0</v>
      </c>
      <c r="Q192" s="21">
        <f t="shared" si="40"/>
        <v>0</v>
      </c>
      <c r="R192" s="21">
        <f t="shared" si="40"/>
        <v>0</v>
      </c>
      <c r="S192" s="21">
        <f t="shared" si="40"/>
        <v>0</v>
      </c>
      <c r="T192" s="21">
        <f t="shared" si="40"/>
        <v>0</v>
      </c>
      <c r="U192" s="21">
        <f t="shared" si="40"/>
        <v>0</v>
      </c>
      <c r="V192" s="21">
        <f t="shared" si="40"/>
        <v>0</v>
      </c>
      <c r="W192" s="21">
        <f t="shared" si="40"/>
        <v>0</v>
      </c>
      <c r="X192" s="21">
        <f t="shared" si="40"/>
        <v>0</v>
      </c>
      <c r="Y192" s="21">
        <f t="shared" si="40"/>
        <v>0</v>
      </c>
      <c r="Z192" s="21">
        <f t="shared" si="40"/>
        <v>0</v>
      </c>
      <c r="AA192" s="21">
        <f t="shared" si="40"/>
        <v>0</v>
      </c>
      <c r="AB192" s="21">
        <f t="shared" si="40"/>
        <v>0</v>
      </c>
      <c r="AC192" s="21">
        <f t="shared" si="40"/>
        <v>0</v>
      </c>
      <c r="AD192" s="21">
        <f t="shared" si="40"/>
        <v>0</v>
      </c>
      <c r="AE192" s="21">
        <f t="shared" si="40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1">+C194+C195</f>
        <v>0</v>
      </c>
      <c r="D193" s="21">
        <f t="shared" si="41"/>
        <v>0</v>
      </c>
      <c r="E193" s="21">
        <f t="shared" si="41"/>
        <v>0</v>
      </c>
      <c r="F193" s="21">
        <f t="shared" si="41"/>
        <v>0</v>
      </c>
      <c r="G193" s="21">
        <f t="shared" si="41"/>
        <v>0</v>
      </c>
      <c r="H193" s="21">
        <f t="shared" si="41"/>
        <v>0</v>
      </c>
      <c r="I193" s="21">
        <f t="shared" si="41"/>
        <v>0</v>
      </c>
      <c r="J193" s="21">
        <f t="shared" si="41"/>
        <v>0</v>
      </c>
      <c r="K193" s="21">
        <f t="shared" si="41"/>
        <v>0</v>
      </c>
      <c r="L193" s="21">
        <f t="shared" si="41"/>
        <v>0</v>
      </c>
      <c r="M193" s="21">
        <f t="shared" si="41"/>
        <v>0</v>
      </c>
      <c r="N193" s="21">
        <f t="shared" si="41"/>
        <v>0</v>
      </c>
      <c r="O193" s="21">
        <f t="shared" si="41"/>
        <v>0</v>
      </c>
      <c r="P193" s="21">
        <f t="shared" si="41"/>
        <v>0</v>
      </c>
      <c r="Q193" s="21">
        <f t="shared" si="41"/>
        <v>0</v>
      </c>
      <c r="R193" s="21">
        <f t="shared" si="41"/>
        <v>0</v>
      </c>
      <c r="S193" s="21">
        <f t="shared" si="41"/>
        <v>0</v>
      </c>
      <c r="T193" s="21">
        <f t="shared" si="41"/>
        <v>0</v>
      </c>
      <c r="U193" s="21">
        <f t="shared" si="41"/>
        <v>0</v>
      </c>
      <c r="V193" s="21">
        <f t="shared" si="41"/>
        <v>0</v>
      </c>
      <c r="W193" s="21">
        <f t="shared" si="41"/>
        <v>0</v>
      </c>
      <c r="X193" s="21">
        <f t="shared" si="41"/>
        <v>0</v>
      </c>
      <c r="Y193" s="21">
        <f t="shared" si="41"/>
        <v>0</v>
      </c>
      <c r="Z193" s="21">
        <f t="shared" si="41"/>
        <v>0</v>
      </c>
      <c r="AA193" s="21">
        <f t="shared" si="41"/>
        <v>0</v>
      </c>
      <c r="AB193" s="21">
        <f t="shared" si="41"/>
        <v>0</v>
      </c>
      <c r="AC193" s="21">
        <f t="shared" si="41"/>
        <v>0</v>
      </c>
      <c r="AD193" s="21">
        <f t="shared" si="41"/>
        <v>0</v>
      </c>
      <c r="AE193" s="21">
        <f t="shared" si="41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2">+C196+C197+C198+C199+C200</f>
        <v>0</v>
      </c>
      <c r="D195" s="21">
        <f t="shared" si="42"/>
        <v>0</v>
      </c>
      <c r="E195" s="21">
        <f t="shared" si="42"/>
        <v>0</v>
      </c>
      <c r="F195" s="21">
        <f t="shared" si="42"/>
        <v>0</v>
      </c>
      <c r="G195" s="21">
        <f t="shared" si="42"/>
        <v>0</v>
      </c>
      <c r="H195" s="21">
        <f t="shared" si="42"/>
        <v>0</v>
      </c>
      <c r="I195" s="21">
        <f t="shared" si="42"/>
        <v>0</v>
      </c>
      <c r="J195" s="21">
        <f t="shared" si="42"/>
        <v>0</v>
      </c>
      <c r="K195" s="21">
        <f t="shared" si="42"/>
        <v>0</v>
      </c>
      <c r="L195" s="21">
        <f t="shared" si="42"/>
        <v>0</v>
      </c>
      <c r="M195" s="21">
        <f t="shared" si="42"/>
        <v>0</v>
      </c>
      <c r="N195" s="21">
        <f t="shared" si="42"/>
        <v>0</v>
      </c>
      <c r="O195" s="21">
        <f t="shared" si="42"/>
        <v>0</v>
      </c>
      <c r="P195" s="21">
        <f t="shared" si="42"/>
        <v>0</v>
      </c>
      <c r="Q195" s="21">
        <f t="shared" si="42"/>
        <v>0</v>
      </c>
      <c r="R195" s="21">
        <f t="shared" si="42"/>
        <v>0</v>
      </c>
      <c r="S195" s="21">
        <f t="shared" si="42"/>
        <v>0</v>
      </c>
      <c r="T195" s="21">
        <f t="shared" si="42"/>
        <v>0</v>
      </c>
      <c r="U195" s="21">
        <f t="shared" si="42"/>
        <v>0</v>
      </c>
      <c r="V195" s="21">
        <f t="shared" si="42"/>
        <v>0</v>
      </c>
      <c r="W195" s="21">
        <f t="shared" si="42"/>
        <v>0</v>
      </c>
      <c r="X195" s="21">
        <f t="shared" si="42"/>
        <v>0</v>
      </c>
      <c r="Y195" s="21">
        <f t="shared" si="42"/>
        <v>0</v>
      </c>
      <c r="Z195" s="21">
        <f t="shared" si="42"/>
        <v>0</v>
      </c>
      <c r="AA195" s="21">
        <f t="shared" si="42"/>
        <v>0</v>
      </c>
      <c r="AB195" s="21">
        <f t="shared" si="42"/>
        <v>0</v>
      </c>
      <c r="AC195" s="21">
        <f t="shared" si="42"/>
        <v>0</v>
      </c>
      <c r="AD195" s="21">
        <f t="shared" si="42"/>
        <v>0</v>
      </c>
      <c r="AE195" s="21">
        <f t="shared" si="42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3">+C203+C204+C205</f>
        <v>0</v>
      </c>
      <c r="D202" s="21">
        <f t="shared" si="43"/>
        <v>0</v>
      </c>
      <c r="E202" s="21">
        <f t="shared" si="43"/>
        <v>0</v>
      </c>
      <c r="F202" s="21">
        <f t="shared" si="43"/>
        <v>0</v>
      </c>
      <c r="G202" s="21">
        <f t="shared" si="43"/>
        <v>0</v>
      </c>
      <c r="H202" s="21">
        <f t="shared" si="43"/>
        <v>0</v>
      </c>
      <c r="I202" s="21">
        <f t="shared" si="43"/>
        <v>0</v>
      </c>
      <c r="J202" s="21">
        <f t="shared" si="43"/>
        <v>0</v>
      </c>
      <c r="K202" s="21">
        <f t="shared" si="43"/>
        <v>0</v>
      </c>
      <c r="L202" s="21">
        <f t="shared" si="43"/>
        <v>0</v>
      </c>
      <c r="M202" s="21">
        <f t="shared" si="43"/>
        <v>0</v>
      </c>
      <c r="N202" s="21">
        <f t="shared" si="43"/>
        <v>0</v>
      </c>
      <c r="O202" s="21">
        <f t="shared" si="43"/>
        <v>0</v>
      </c>
      <c r="P202" s="21">
        <f t="shared" si="43"/>
        <v>0</v>
      </c>
      <c r="Q202" s="21">
        <f t="shared" si="43"/>
        <v>0</v>
      </c>
      <c r="R202" s="21">
        <f t="shared" si="43"/>
        <v>0</v>
      </c>
      <c r="S202" s="21">
        <f t="shared" si="43"/>
        <v>0</v>
      </c>
      <c r="T202" s="21">
        <f t="shared" si="43"/>
        <v>0</v>
      </c>
      <c r="U202" s="21">
        <f t="shared" si="43"/>
        <v>0</v>
      </c>
      <c r="V202" s="21">
        <f t="shared" si="43"/>
        <v>0</v>
      </c>
      <c r="W202" s="21">
        <f t="shared" si="43"/>
        <v>0</v>
      </c>
      <c r="X202" s="21">
        <f t="shared" si="43"/>
        <v>0</v>
      </c>
      <c r="Y202" s="21">
        <f t="shared" si="43"/>
        <v>0</v>
      </c>
      <c r="Z202" s="21">
        <f t="shared" si="43"/>
        <v>0</v>
      </c>
      <c r="AA202" s="21">
        <f t="shared" si="43"/>
        <v>0</v>
      </c>
      <c r="AB202" s="21">
        <f t="shared" si="43"/>
        <v>0</v>
      </c>
      <c r="AC202" s="21">
        <f t="shared" si="43"/>
        <v>0</v>
      </c>
      <c r="AD202" s="21">
        <f t="shared" si="43"/>
        <v>0</v>
      </c>
      <c r="AE202" s="21">
        <f t="shared" si="43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4">+C207+C208+C209+C210+C211+C212+C213</f>
        <v>0</v>
      </c>
      <c r="D206" s="21">
        <f t="shared" si="44"/>
        <v>0</v>
      </c>
      <c r="E206" s="21">
        <f t="shared" si="44"/>
        <v>0</v>
      </c>
      <c r="F206" s="21">
        <f t="shared" si="44"/>
        <v>0</v>
      </c>
      <c r="G206" s="21">
        <f t="shared" si="44"/>
        <v>0</v>
      </c>
      <c r="H206" s="21">
        <f t="shared" si="44"/>
        <v>0</v>
      </c>
      <c r="I206" s="21">
        <f t="shared" si="44"/>
        <v>0</v>
      </c>
      <c r="J206" s="21">
        <f t="shared" si="44"/>
        <v>0</v>
      </c>
      <c r="K206" s="21">
        <f t="shared" si="44"/>
        <v>0</v>
      </c>
      <c r="L206" s="21">
        <f t="shared" si="44"/>
        <v>0</v>
      </c>
      <c r="M206" s="21">
        <f t="shared" si="44"/>
        <v>0</v>
      </c>
      <c r="N206" s="21">
        <f t="shared" si="44"/>
        <v>0</v>
      </c>
      <c r="O206" s="21">
        <f t="shared" si="44"/>
        <v>0</v>
      </c>
      <c r="P206" s="21">
        <f t="shared" si="44"/>
        <v>0</v>
      </c>
      <c r="Q206" s="21">
        <f t="shared" si="44"/>
        <v>0</v>
      </c>
      <c r="R206" s="21">
        <f t="shared" si="44"/>
        <v>0</v>
      </c>
      <c r="S206" s="21">
        <f t="shared" si="44"/>
        <v>0</v>
      </c>
      <c r="T206" s="21">
        <f t="shared" si="44"/>
        <v>0</v>
      </c>
      <c r="U206" s="21">
        <f t="shared" si="44"/>
        <v>0</v>
      </c>
      <c r="V206" s="21">
        <f t="shared" si="44"/>
        <v>0</v>
      </c>
      <c r="W206" s="21">
        <f t="shared" si="44"/>
        <v>0</v>
      </c>
      <c r="X206" s="21">
        <f t="shared" si="44"/>
        <v>0</v>
      </c>
      <c r="Y206" s="21">
        <f t="shared" si="44"/>
        <v>0</v>
      </c>
      <c r="Z206" s="21">
        <f t="shared" si="44"/>
        <v>0</v>
      </c>
      <c r="AA206" s="21">
        <f t="shared" si="44"/>
        <v>0</v>
      </c>
      <c r="AB206" s="21">
        <f t="shared" si="44"/>
        <v>0</v>
      </c>
      <c r="AC206" s="21">
        <f t="shared" si="44"/>
        <v>0</v>
      </c>
      <c r="AD206" s="21">
        <f t="shared" si="44"/>
        <v>0</v>
      </c>
      <c r="AE206" s="21">
        <f t="shared" si="44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5">+C214+C215</f>
        <v>0</v>
      </c>
      <c r="D213" s="21">
        <f t="shared" si="45"/>
        <v>0</v>
      </c>
      <c r="E213" s="21">
        <f t="shared" si="45"/>
        <v>0</v>
      </c>
      <c r="F213" s="21">
        <f t="shared" si="45"/>
        <v>0</v>
      </c>
      <c r="G213" s="21">
        <f t="shared" si="45"/>
        <v>0</v>
      </c>
      <c r="H213" s="21">
        <f t="shared" si="45"/>
        <v>0</v>
      </c>
      <c r="I213" s="21">
        <f t="shared" si="45"/>
        <v>0</v>
      </c>
      <c r="J213" s="21">
        <f t="shared" si="45"/>
        <v>0</v>
      </c>
      <c r="K213" s="21">
        <f t="shared" si="45"/>
        <v>0</v>
      </c>
      <c r="L213" s="21">
        <f t="shared" si="45"/>
        <v>0</v>
      </c>
      <c r="M213" s="21">
        <f t="shared" si="45"/>
        <v>0</v>
      </c>
      <c r="N213" s="21">
        <f t="shared" si="45"/>
        <v>0</v>
      </c>
      <c r="O213" s="21">
        <f t="shared" si="45"/>
        <v>0</v>
      </c>
      <c r="P213" s="21">
        <f t="shared" si="45"/>
        <v>0</v>
      </c>
      <c r="Q213" s="21">
        <f t="shared" si="45"/>
        <v>0</v>
      </c>
      <c r="R213" s="21">
        <f t="shared" si="45"/>
        <v>0</v>
      </c>
      <c r="S213" s="21">
        <f t="shared" si="45"/>
        <v>0</v>
      </c>
      <c r="T213" s="21">
        <f t="shared" si="45"/>
        <v>0</v>
      </c>
      <c r="U213" s="21">
        <f t="shared" si="45"/>
        <v>0</v>
      </c>
      <c r="V213" s="21">
        <f t="shared" si="45"/>
        <v>0</v>
      </c>
      <c r="W213" s="21">
        <f t="shared" si="45"/>
        <v>0</v>
      </c>
      <c r="X213" s="21">
        <f t="shared" si="45"/>
        <v>0</v>
      </c>
      <c r="Y213" s="21">
        <f t="shared" si="45"/>
        <v>0</v>
      </c>
      <c r="Z213" s="21">
        <f t="shared" si="45"/>
        <v>0</v>
      </c>
      <c r="AA213" s="21">
        <f t="shared" si="45"/>
        <v>0</v>
      </c>
      <c r="AB213" s="21">
        <f t="shared" si="45"/>
        <v>0</v>
      </c>
      <c r="AC213" s="21">
        <f t="shared" si="45"/>
        <v>0</v>
      </c>
      <c r="AD213" s="21">
        <f t="shared" si="45"/>
        <v>0</v>
      </c>
      <c r="AE213" s="21">
        <f t="shared" si="45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6">+C217+C225+C226+C230+C240</f>
        <v>2.026144726463088E-4</v>
      </c>
      <c r="D216" s="21">
        <f t="shared" si="46"/>
        <v>2.0438308015129287E-4</v>
      </c>
      <c r="E216" s="21">
        <f t="shared" si="46"/>
        <v>2.0012413517818921E-4</v>
      </c>
      <c r="F216" s="21">
        <f t="shared" si="46"/>
        <v>1.9602207670169452E-4</v>
      </c>
      <c r="G216" s="21">
        <f t="shared" si="46"/>
        <v>1.9716740864788012E-4</v>
      </c>
      <c r="H216" s="21">
        <f t="shared" si="46"/>
        <v>2.0394731201822379E-4</v>
      </c>
      <c r="I216" s="21">
        <f t="shared" si="46"/>
        <v>2.0743465055113273E-4</v>
      </c>
      <c r="J216" s="21">
        <f t="shared" si="46"/>
        <v>2.1412232089641444E-4</v>
      </c>
      <c r="K216" s="21">
        <f t="shared" si="46"/>
        <v>2.1566386298653117E-4</v>
      </c>
      <c r="L216" s="21">
        <f t="shared" si="46"/>
        <v>2.2012567760705862E-4</v>
      </c>
      <c r="M216" s="21">
        <f t="shared" si="46"/>
        <v>2.1338738764624935E-4</v>
      </c>
      <c r="N216" s="21">
        <f t="shared" si="46"/>
        <v>3.1383313616493199E-4</v>
      </c>
      <c r="O216" s="21">
        <f t="shared" si="46"/>
        <v>3.1105156938056452E-4</v>
      </c>
      <c r="P216" s="21">
        <f t="shared" si="46"/>
        <v>2.9045014373114443E-4</v>
      </c>
      <c r="Q216" s="21">
        <f t="shared" si="46"/>
        <v>2.9229082558323075E-4</v>
      </c>
      <c r="R216" s="21">
        <f t="shared" si="46"/>
        <v>3.0173069536580156E-4</v>
      </c>
      <c r="S216" s="21">
        <f t="shared" si="46"/>
        <v>3.0996898944464919E-4</v>
      </c>
      <c r="T216" s="21">
        <f t="shared" si="46"/>
        <v>2.9731688259833838E-4</v>
      </c>
      <c r="U216" s="21">
        <f t="shared" si="46"/>
        <v>2.8723789530594356E-4</v>
      </c>
      <c r="V216" s="21">
        <f t="shared" si="46"/>
        <v>2.7700047667837278E-4</v>
      </c>
      <c r="W216" s="21">
        <f t="shared" si="46"/>
        <v>2.7499395696680594E-4</v>
      </c>
      <c r="X216" s="21">
        <f t="shared" si="46"/>
        <v>2.8051248837445488E-4</v>
      </c>
      <c r="Y216" s="21">
        <f t="shared" si="46"/>
        <v>2.9649062549946782E-4</v>
      </c>
      <c r="Z216" s="21">
        <f t="shared" si="46"/>
        <v>2.8513158484445595E-4</v>
      </c>
      <c r="AA216" s="21">
        <f t="shared" si="46"/>
        <v>2.7130236221251417E-4</v>
      </c>
      <c r="AB216" s="21">
        <f t="shared" si="46"/>
        <v>2.8845863915545855E-4</v>
      </c>
      <c r="AC216" s="21">
        <f t="shared" si="46"/>
        <v>2.9842008259200342E-4</v>
      </c>
      <c r="AD216" s="21">
        <f t="shared" si="46"/>
        <v>3.0255158215064315E-4</v>
      </c>
      <c r="AE216" s="21">
        <f t="shared" si="46"/>
        <v>3.1454156505441764E-4</v>
      </c>
    </row>
    <row r="217" spans="1:31" x14ac:dyDescent="0.2">
      <c r="A217" s="80" t="s">
        <v>441</v>
      </c>
      <c r="B217" s="4" t="s">
        <v>395</v>
      </c>
      <c r="C217" s="21">
        <f t="shared" ref="C217:AE217" si="47">+C218+C219</f>
        <v>0</v>
      </c>
      <c r="D217" s="21">
        <f t="shared" si="47"/>
        <v>0</v>
      </c>
      <c r="E217" s="21">
        <f t="shared" si="47"/>
        <v>0</v>
      </c>
      <c r="F217" s="21">
        <f t="shared" si="47"/>
        <v>0</v>
      </c>
      <c r="G217" s="21">
        <f t="shared" si="47"/>
        <v>0</v>
      </c>
      <c r="H217" s="21">
        <f t="shared" si="47"/>
        <v>0</v>
      </c>
      <c r="I217" s="21">
        <f t="shared" si="47"/>
        <v>0</v>
      </c>
      <c r="J217" s="21">
        <f t="shared" si="47"/>
        <v>0</v>
      </c>
      <c r="K217" s="21">
        <f t="shared" si="47"/>
        <v>0</v>
      </c>
      <c r="L217" s="21">
        <f t="shared" si="47"/>
        <v>0</v>
      </c>
      <c r="M217" s="21">
        <f t="shared" si="47"/>
        <v>0</v>
      </c>
      <c r="N217" s="21">
        <f t="shared" si="47"/>
        <v>0</v>
      </c>
      <c r="O217" s="21">
        <f t="shared" si="47"/>
        <v>0</v>
      </c>
      <c r="P217" s="21">
        <f t="shared" si="47"/>
        <v>0</v>
      </c>
      <c r="Q217" s="21">
        <f t="shared" si="47"/>
        <v>0</v>
      </c>
      <c r="R217" s="21">
        <f t="shared" si="47"/>
        <v>0</v>
      </c>
      <c r="S217" s="21">
        <f t="shared" si="47"/>
        <v>0</v>
      </c>
      <c r="T217" s="21">
        <f t="shared" si="47"/>
        <v>0</v>
      </c>
      <c r="U217" s="21">
        <f t="shared" si="47"/>
        <v>0</v>
      </c>
      <c r="V217" s="21">
        <f t="shared" si="47"/>
        <v>0</v>
      </c>
      <c r="W217" s="21">
        <f t="shared" si="47"/>
        <v>0</v>
      </c>
      <c r="X217" s="21">
        <f t="shared" si="47"/>
        <v>0</v>
      </c>
      <c r="Y217" s="21">
        <f t="shared" si="47"/>
        <v>0</v>
      </c>
      <c r="Z217" s="21">
        <f t="shared" si="47"/>
        <v>0</v>
      </c>
      <c r="AA217" s="21">
        <f t="shared" si="47"/>
        <v>0</v>
      </c>
      <c r="AB217" s="21">
        <f t="shared" si="47"/>
        <v>0</v>
      </c>
      <c r="AC217" s="21">
        <f t="shared" si="47"/>
        <v>0</v>
      </c>
      <c r="AD217" s="21">
        <f t="shared" si="47"/>
        <v>0</v>
      </c>
      <c r="AE217" s="21">
        <f t="shared" si="47"/>
        <v>0</v>
      </c>
    </row>
    <row r="218" spans="1:31" x14ac:dyDescent="0.2">
      <c r="A218" s="80" t="s">
        <v>442</v>
      </c>
      <c r="B218" s="4" t="s">
        <v>397</v>
      </c>
      <c r="C218" s="27">
        <v>0</v>
      </c>
      <c r="D218" s="27">
        <v>0</v>
      </c>
      <c r="E218" s="27">
        <v>0</v>
      </c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>
        <v>0</v>
      </c>
      <c r="L218" s="27">
        <v>0</v>
      </c>
      <c r="M218" s="27">
        <v>0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  <c r="T218" s="27">
        <v>0</v>
      </c>
      <c r="U218" s="27">
        <v>0</v>
      </c>
      <c r="V218" s="27">
        <v>0</v>
      </c>
      <c r="W218" s="27">
        <v>0</v>
      </c>
      <c r="X218" s="27">
        <v>0</v>
      </c>
      <c r="Y218" s="27">
        <v>0</v>
      </c>
      <c r="Z218" s="27">
        <v>0</v>
      </c>
      <c r="AA218" s="27">
        <v>0</v>
      </c>
      <c r="AB218" s="27">
        <v>0</v>
      </c>
      <c r="AC218" s="27">
        <v>0</v>
      </c>
      <c r="AD218" s="27">
        <v>0</v>
      </c>
      <c r="AE218" s="27">
        <v>0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48">+D220+D221+D222+D223+D224</f>
        <v>0</v>
      </c>
      <c r="E219" s="21">
        <f t="shared" si="48"/>
        <v>0</v>
      </c>
      <c r="F219" s="21">
        <f t="shared" si="48"/>
        <v>0</v>
      </c>
      <c r="G219" s="21">
        <f t="shared" si="48"/>
        <v>0</v>
      </c>
      <c r="H219" s="21">
        <f t="shared" si="48"/>
        <v>0</v>
      </c>
      <c r="I219" s="21">
        <f t="shared" si="48"/>
        <v>0</v>
      </c>
      <c r="J219" s="21">
        <f t="shared" si="48"/>
        <v>0</v>
      </c>
      <c r="K219" s="21">
        <f t="shared" si="48"/>
        <v>0</v>
      </c>
      <c r="L219" s="21">
        <f t="shared" si="48"/>
        <v>0</v>
      </c>
      <c r="M219" s="21">
        <f t="shared" si="48"/>
        <v>0</v>
      </c>
      <c r="N219" s="21">
        <f t="shared" si="48"/>
        <v>0</v>
      </c>
      <c r="O219" s="21">
        <f t="shared" si="48"/>
        <v>0</v>
      </c>
      <c r="P219" s="21">
        <f t="shared" si="48"/>
        <v>0</v>
      </c>
      <c r="Q219" s="21">
        <f t="shared" si="48"/>
        <v>0</v>
      </c>
      <c r="R219" s="21">
        <f t="shared" si="48"/>
        <v>0</v>
      </c>
      <c r="S219" s="21">
        <f t="shared" si="48"/>
        <v>0</v>
      </c>
      <c r="T219" s="21">
        <f t="shared" si="48"/>
        <v>0</v>
      </c>
      <c r="U219" s="21">
        <f t="shared" si="48"/>
        <v>0</v>
      </c>
      <c r="V219" s="21">
        <f t="shared" si="48"/>
        <v>0</v>
      </c>
      <c r="W219" s="21">
        <f t="shared" si="48"/>
        <v>0</v>
      </c>
      <c r="X219" s="21">
        <f t="shared" si="48"/>
        <v>0</v>
      </c>
      <c r="Y219" s="21">
        <f t="shared" si="48"/>
        <v>0</v>
      </c>
      <c r="Z219" s="21">
        <f t="shared" si="48"/>
        <v>0</v>
      </c>
      <c r="AA219" s="21">
        <f t="shared" si="48"/>
        <v>0</v>
      </c>
      <c r="AB219" s="21">
        <f t="shared" si="48"/>
        <v>0</v>
      </c>
      <c r="AC219" s="21">
        <f t="shared" si="48"/>
        <v>0</v>
      </c>
      <c r="AD219" s="21">
        <f t="shared" si="48"/>
        <v>0</v>
      </c>
      <c r="AE219" s="21">
        <f t="shared" si="48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49">+C227+C228+C229</f>
        <v>4.4226957967473061E-5</v>
      </c>
      <c r="D226" s="21">
        <f t="shared" si="49"/>
        <v>4.4629527094435213E-5</v>
      </c>
      <c r="E226" s="21">
        <f t="shared" si="49"/>
        <v>3.8335487878412316E-5</v>
      </c>
      <c r="F226" s="21">
        <f t="shared" si="49"/>
        <v>3.5979659048383374E-5</v>
      </c>
      <c r="G226" s="21">
        <f t="shared" si="49"/>
        <v>3.6620415232500095E-5</v>
      </c>
      <c r="H226" s="21">
        <f t="shared" si="49"/>
        <v>2.827401458277616E-5</v>
      </c>
      <c r="I226" s="21">
        <f t="shared" si="49"/>
        <v>2.7254097672902217E-5</v>
      </c>
      <c r="J226" s="21">
        <f t="shared" si="49"/>
        <v>2.6828290472492184E-5</v>
      </c>
      <c r="K226" s="21">
        <f t="shared" si="49"/>
        <v>2.4718731751275794E-5</v>
      </c>
      <c r="L226" s="21">
        <f t="shared" si="49"/>
        <v>2.2516012509034504E-5</v>
      </c>
      <c r="M226" s="21">
        <f t="shared" si="49"/>
        <v>2.0640977351389028E-5</v>
      </c>
      <c r="N226" s="21">
        <f t="shared" si="49"/>
        <v>4.6270335037603925E-5</v>
      </c>
      <c r="O226" s="21">
        <f t="shared" si="49"/>
        <v>4.550289398218802E-5</v>
      </c>
      <c r="P226" s="21">
        <f t="shared" si="49"/>
        <v>4.005061383968033E-5</v>
      </c>
      <c r="Q226" s="21">
        <f t="shared" si="49"/>
        <v>5.1249729873745111E-5</v>
      </c>
      <c r="R226" s="21">
        <f t="shared" si="49"/>
        <v>6.4342853808924618E-5</v>
      </c>
      <c r="S226" s="21">
        <f t="shared" si="49"/>
        <v>7.4147190951385367E-5</v>
      </c>
      <c r="T226" s="21">
        <f t="shared" si="49"/>
        <v>7.1863027997292255E-5</v>
      </c>
      <c r="U226" s="21">
        <f t="shared" si="49"/>
        <v>6.9891420352966057E-5</v>
      </c>
      <c r="V226" s="21">
        <f t="shared" si="49"/>
        <v>6.7848052410492577E-5</v>
      </c>
      <c r="W226" s="21">
        <f t="shared" si="49"/>
        <v>7.1446391591747249E-5</v>
      </c>
      <c r="X226" s="21">
        <f t="shared" si="49"/>
        <v>7.3861325288074203E-5</v>
      </c>
      <c r="Y226" s="21">
        <f t="shared" si="49"/>
        <v>8.1365730659324918E-5</v>
      </c>
      <c r="Z226" s="21">
        <f t="shared" si="49"/>
        <v>7.3171322922714442E-5</v>
      </c>
      <c r="AA226" s="21">
        <f t="shared" si="49"/>
        <v>6.9435276402822507E-5</v>
      </c>
      <c r="AB226" s="21">
        <f t="shared" si="49"/>
        <v>7.3713404468896164E-5</v>
      </c>
      <c r="AC226" s="21">
        <f t="shared" si="49"/>
        <v>7.4605952017653589E-5</v>
      </c>
      <c r="AD226" s="21">
        <f t="shared" si="49"/>
        <v>7.2123554075861446E-5</v>
      </c>
      <c r="AE226" s="21">
        <f t="shared" si="49"/>
        <v>7.3390416420966977E-5</v>
      </c>
    </row>
    <row r="227" spans="1:31" x14ac:dyDescent="0.2">
      <c r="A227" s="80" t="s">
        <v>451</v>
      </c>
      <c r="B227" s="4" t="s">
        <v>415</v>
      </c>
      <c r="C227" s="27">
        <v>5.8989432088938387E-6</v>
      </c>
      <c r="D227" s="27">
        <v>5.9526374380865905E-6</v>
      </c>
      <c r="E227" s="27">
        <v>5.1131453817444865E-6</v>
      </c>
      <c r="F227" s="27">
        <v>4.798927512895444E-6</v>
      </c>
      <c r="G227" s="27">
        <v>4.8843908708689214E-6</v>
      </c>
      <c r="H227" s="27">
        <v>3.7711570945914251E-6</v>
      </c>
      <c r="I227" s="27">
        <v>3.6351216943370893E-6</v>
      </c>
      <c r="J227" s="27">
        <v>3.5783279963621079E-6</v>
      </c>
      <c r="K227" s="27">
        <v>3.2969573648700141E-6</v>
      </c>
      <c r="L227" s="27">
        <v>3.0031610851287004E-6</v>
      </c>
      <c r="M227" s="27">
        <v>2.7530709496560176E-6</v>
      </c>
      <c r="N227" s="27">
        <v>6.1714866042574279E-6</v>
      </c>
      <c r="O227" s="27">
        <v>6.0691261569166578E-6</v>
      </c>
      <c r="P227" s="27">
        <v>5.3419070037638066E-6</v>
      </c>
      <c r="Q227" s="27">
        <v>6.835632833230688E-6</v>
      </c>
      <c r="R227" s="27">
        <v>8.5819793619120378E-6</v>
      </c>
      <c r="S227" s="27">
        <v>9.8896711106133535E-6</v>
      </c>
      <c r="T227" s="27">
        <v>9.585011957796104E-6</v>
      </c>
      <c r="U227" s="27">
        <v>9.3220410898323879E-6</v>
      </c>
      <c r="V227" s="27">
        <v>9.049498911905742E-6</v>
      </c>
      <c r="W227" s="27">
        <v>9.5294414503948224E-6</v>
      </c>
      <c r="X227" s="27">
        <v>9.8515426615690953E-6</v>
      </c>
      <c r="Y227" s="27">
        <v>1.085247202989877E-5</v>
      </c>
      <c r="Z227" s="27">
        <v>9.7595109018841287E-6</v>
      </c>
      <c r="AA227" s="27">
        <v>9.2612011094078625E-6</v>
      </c>
      <c r="AB227" s="27">
        <v>9.8318131447349051E-6</v>
      </c>
      <c r="AC227" s="27">
        <v>9.9508601591198796E-6</v>
      </c>
      <c r="AD227" s="27">
        <v>9.6197606407836547E-6</v>
      </c>
      <c r="AE227" s="27">
        <v>9.7887333526929795E-6</v>
      </c>
    </row>
    <row r="228" spans="1:31" x14ac:dyDescent="0.2">
      <c r="A228" s="80" t="s">
        <v>452</v>
      </c>
      <c r="B228" s="4" t="s">
        <v>417</v>
      </c>
      <c r="C228" s="27">
        <v>1.3192232055920374E-7</v>
      </c>
      <c r="D228" s="27">
        <v>1.3312312332419153E-7</v>
      </c>
      <c r="E228" s="27">
        <v>1.143489571317295E-7</v>
      </c>
      <c r="F228" s="27">
        <v>1.0732187635610251E-7</v>
      </c>
      <c r="G228" s="27">
        <v>1.0923315505592869E-7</v>
      </c>
      <c r="H228" s="27">
        <v>8.4337105392322612E-8</v>
      </c>
      <c r="I228" s="27">
        <v>8.1294847644749332E-8</v>
      </c>
      <c r="J228" s="27">
        <v>8.0024729224436044E-8</v>
      </c>
      <c r="K228" s="27">
        <v>7.3732234903134351E-8</v>
      </c>
      <c r="L228" s="27">
        <v>6.716185685021477E-8</v>
      </c>
      <c r="M228" s="27">
        <v>6.1568910816969503E-8</v>
      </c>
      <c r="N228" s="27">
        <v>1.3801740503386702E-7</v>
      </c>
      <c r="O228" s="27">
        <v>1.3572824454045643E-7</v>
      </c>
      <c r="P228" s="27">
        <v>1.1946491823916575E-7</v>
      </c>
      <c r="Q228" s="27">
        <v>1.5287018605143955E-7</v>
      </c>
      <c r="R228" s="27">
        <v>1.9192499271864164E-7</v>
      </c>
      <c r="S228" s="27">
        <v>2.2116984623828594E-7</v>
      </c>
      <c r="T228" s="27">
        <v>2.1435653392182624E-7</v>
      </c>
      <c r="U228" s="27">
        <v>2.0847552677991365E-7</v>
      </c>
      <c r="V228" s="27">
        <v>2.0238046953167061E-7</v>
      </c>
      <c r="W228" s="27">
        <v>2.1311377059432437E-7</v>
      </c>
      <c r="X228" s="27">
        <v>2.203171522388492E-7</v>
      </c>
      <c r="Y228" s="27">
        <v>2.4270165744765077E-7</v>
      </c>
      <c r="Z228" s="27">
        <v>2.1825897963524067E-7</v>
      </c>
      <c r="AA228" s="27">
        <v>2.0711491842750934E-7</v>
      </c>
      <c r="AB228" s="27">
        <v>2.1987592682743075E-7</v>
      </c>
      <c r="AC228" s="27">
        <v>2.2253826105191226E-7</v>
      </c>
      <c r="AD228" s="27">
        <v>2.1513364377587305E-7</v>
      </c>
      <c r="AE228" s="27">
        <v>2.1891250237424898E-7</v>
      </c>
    </row>
    <row r="229" spans="1:31" x14ac:dyDescent="0.2">
      <c r="A229" s="80" t="s">
        <v>453</v>
      </c>
      <c r="B229" s="4" t="s">
        <v>419</v>
      </c>
      <c r="C229" s="27">
        <v>3.8196092438020019E-5</v>
      </c>
      <c r="D229" s="27">
        <v>3.8543766533024432E-5</v>
      </c>
      <c r="E229" s="27">
        <v>3.3107993539536104E-5</v>
      </c>
      <c r="F229" s="27">
        <v>3.1073409659131825E-5</v>
      </c>
      <c r="G229" s="27">
        <v>3.1626791206575244E-5</v>
      </c>
      <c r="H229" s="27">
        <v>2.4418520382792412E-5</v>
      </c>
      <c r="I229" s="27">
        <v>2.3537681130920378E-5</v>
      </c>
      <c r="J229" s="27">
        <v>2.3169937746905641E-5</v>
      </c>
      <c r="K229" s="27">
        <v>2.1348042151502645E-5</v>
      </c>
      <c r="L229" s="27">
        <v>1.9445689567055591E-5</v>
      </c>
      <c r="M229" s="27">
        <v>1.7826337490916041E-5</v>
      </c>
      <c r="N229" s="27">
        <v>3.9960831028312629E-5</v>
      </c>
      <c r="O229" s="27">
        <v>3.9298039580730907E-5</v>
      </c>
      <c r="P229" s="27">
        <v>3.4589241917677355E-5</v>
      </c>
      <c r="Q229" s="27">
        <v>4.4261226854462985E-5</v>
      </c>
      <c r="R229" s="27">
        <v>5.5568949454293941E-5</v>
      </c>
      <c r="S229" s="27">
        <v>6.4036349994533729E-5</v>
      </c>
      <c r="T229" s="27">
        <v>6.206365950557433E-5</v>
      </c>
      <c r="U229" s="27">
        <v>6.0360903736353756E-5</v>
      </c>
      <c r="V229" s="27">
        <v>5.8596173029055167E-5</v>
      </c>
      <c r="W229" s="27">
        <v>6.1703836370758107E-5</v>
      </c>
      <c r="X229" s="27">
        <v>6.3789465474266264E-5</v>
      </c>
      <c r="Y229" s="27">
        <v>7.0270556971978497E-5</v>
      </c>
      <c r="Z229" s="27">
        <v>6.3193553041195077E-5</v>
      </c>
      <c r="AA229" s="27">
        <v>5.9966960374987138E-5</v>
      </c>
      <c r="AB229" s="27">
        <v>6.3661715397333833E-5</v>
      </c>
      <c r="AC229" s="27">
        <v>6.4432553597481803E-5</v>
      </c>
      <c r="AD229" s="27">
        <v>6.2288659791301913E-5</v>
      </c>
      <c r="AE229" s="27">
        <v>6.3382770565899755E-5</v>
      </c>
    </row>
    <row r="230" spans="1:31" x14ac:dyDescent="0.2">
      <c r="A230" s="80" t="s">
        <v>454</v>
      </c>
      <c r="B230" s="4" t="s">
        <v>421</v>
      </c>
      <c r="C230" s="21">
        <f t="shared" ref="C230:AE230" si="50">+C231+C232+C233+C234+C235+C236+C237</f>
        <v>2.7942220428571424E-5</v>
      </c>
      <c r="D230" s="21">
        <f t="shared" si="50"/>
        <v>2.787284696428571E-5</v>
      </c>
      <c r="E230" s="21">
        <f t="shared" si="50"/>
        <v>2.7803473499999996E-5</v>
      </c>
      <c r="F230" s="21">
        <f t="shared" si="50"/>
        <v>2.7734100035714283E-5</v>
      </c>
      <c r="G230" s="21">
        <f t="shared" si="50"/>
        <v>2.7664726571428569E-5</v>
      </c>
      <c r="H230" s="21">
        <f t="shared" si="50"/>
        <v>2.7595353107142852E-5</v>
      </c>
      <c r="I230" s="21">
        <f t="shared" si="50"/>
        <v>2.7525979642857139E-5</v>
      </c>
      <c r="J230" s="21">
        <f t="shared" si="50"/>
        <v>2.7456606178571422E-5</v>
      </c>
      <c r="K230" s="21">
        <f t="shared" si="50"/>
        <v>2.7484120399999998E-5</v>
      </c>
      <c r="L230" s="21">
        <f t="shared" si="50"/>
        <v>2.751163462142857E-5</v>
      </c>
      <c r="M230" s="21">
        <f t="shared" si="50"/>
        <v>2.7539148842857143E-5</v>
      </c>
      <c r="N230" s="21">
        <f t="shared" si="50"/>
        <v>2.7566663064285715E-5</v>
      </c>
      <c r="O230" s="21">
        <f t="shared" si="50"/>
        <v>2.7594177285714284E-5</v>
      </c>
      <c r="P230" s="21">
        <f t="shared" si="50"/>
        <v>2.7621691507142853E-5</v>
      </c>
      <c r="Q230" s="21">
        <f t="shared" si="50"/>
        <v>2.7649205728571425E-5</v>
      </c>
      <c r="R230" s="21">
        <f t="shared" si="50"/>
        <v>2.7676719949999994E-5</v>
      </c>
      <c r="S230" s="21">
        <f t="shared" si="50"/>
        <v>2.7704234171428563E-5</v>
      </c>
      <c r="T230" s="21">
        <f t="shared" si="50"/>
        <v>2.7731748392857139E-5</v>
      </c>
      <c r="U230" s="21">
        <f t="shared" si="50"/>
        <v>2.6586528230176128E-5</v>
      </c>
      <c r="V230" s="21">
        <f t="shared" si="50"/>
        <v>2.5441308067495117E-5</v>
      </c>
      <c r="W230" s="21">
        <f t="shared" si="50"/>
        <v>2.42960879048141E-5</v>
      </c>
      <c r="X230" s="21">
        <f t="shared" si="50"/>
        <v>2.436202318670404E-5</v>
      </c>
      <c r="Y230" s="21">
        <f t="shared" si="50"/>
        <v>2.4332777698768845E-5</v>
      </c>
      <c r="Z230" s="21">
        <f t="shared" si="50"/>
        <v>2.5582357637845984E-5</v>
      </c>
      <c r="AA230" s="21">
        <f t="shared" si="50"/>
        <v>2.4675215775685636E-5</v>
      </c>
      <c r="AB230" s="21">
        <f t="shared" si="50"/>
        <v>2.6542141378286175E-5</v>
      </c>
      <c r="AC230" s="21">
        <f t="shared" si="50"/>
        <v>2.840906698088671E-5</v>
      </c>
      <c r="AD230" s="21">
        <f t="shared" si="50"/>
        <v>3.0275992583487249E-5</v>
      </c>
      <c r="AE230" s="21">
        <f t="shared" si="50"/>
        <v>3.2142918186087795E-5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2.7942220428571424E-5</v>
      </c>
      <c r="D235" s="27">
        <v>2.787284696428571E-5</v>
      </c>
      <c r="E235" s="27">
        <v>2.7803473499999996E-5</v>
      </c>
      <c r="F235" s="27">
        <v>2.7734100035714283E-5</v>
      </c>
      <c r="G235" s="27">
        <v>2.7664726571428569E-5</v>
      </c>
      <c r="H235" s="27">
        <v>2.7595353107142852E-5</v>
      </c>
      <c r="I235" s="27">
        <v>2.7525979642857139E-5</v>
      </c>
      <c r="J235" s="27">
        <v>2.7456606178571422E-5</v>
      </c>
      <c r="K235" s="27">
        <v>2.7484120399999998E-5</v>
      </c>
      <c r="L235" s="27">
        <v>2.751163462142857E-5</v>
      </c>
      <c r="M235" s="27">
        <v>2.7539148842857143E-5</v>
      </c>
      <c r="N235" s="27">
        <v>2.7566663064285715E-5</v>
      </c>
      <c r="O235" s="27">
        <v>2.7594177285714284E-5</v>
      </c>
      <c r="P235" s="27">
        <v>2.7621691507142853E-5</v>
      </c>
      <c r="Q235" s="27">
        <v>2.7649205728571425E-5</v>
      </c>
      <c r="R235" s="27">
        <v>2.7676719949999994E-5</v>
      </c>
      <c r="S235" s="27">
        <v>2.7704234171428563E-5</v>
      </c>
      <c r="T235" s="27">
        <v>2.7731748392857139E-5</v>
      </c>
      <c r="U235" s="27">
        <v>2.6586528230176128E-5</v>
      </c>
      <c r="V235" s="27">
        <v>2.5441308067495117E-5</v>
      </c>
      <c r="W235" s="27">
        <v>2.42960879048141E-5</v>
      </c>
      <c r="X235" s="27">
        <v>2.436202318670404E-5</v>
      </c>
      <c r="Y235" s="27">
        <v>2.4332777698768845E-5</v>
      </c>
      <c r="Z235" s="27">
        <v>2.5582357637845984E-5</v>
      </c>
      <c r="AA235" s="27">
        <v>2.4675215775685636E-5</v>
      </c>
      <c r="AB235" s="27">
        <v>2.6542141378286175E-5</v>
      </c>
      <c r="AC235" s="27">
        <v>2.840906698088671E-5</v>
      </c>
      <c r="AD235" s="27">
        <v>3.0275992583487249E-5</v>
      </c>
      <c r="AE235" s="27">
        <v>3.2142918186087795E-5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1">+C238+C239</f>
        <v>0</v>
      </c>
      <c r="D237" s="21">
        <f t="shared" si="51"/>
        <v>0</v>
      </c>
      <c r="E237" s="21">
        <f t="shared" si="51"/>
        <v>0</v>
      </c>
      <c r="F237" s="21">
        <f t="shared" si="51"/>
        <v>0</v>
      </c>
      <c r="G237" s="21">
        <f t="shared" si="51"/>
        <v>0</v>
      </c>
      <c r="H237" s="21">
        <f t="shared" si="51"/>
        <v>0</v>
      </c>
      <c r="I237" s="21">
        <f t="shared" si="51"/>
        <v>0</v>
      </c>
      <c r="J237" s="21">
        <f t="shared" si="51"/>
        <v>0</v>
      </c>
      <c r="K237" s="21">
        <f t="shared" si="51"/>
        <v>0</v>
      </c>
      <c r="L237" s="21">
        <f t="shared" si="51"/>
        <v>0</v>
      </c>
      <c r="M237" s="21">
        <f t="shared" si="51"/>
        <v>0</v>
      </c>
      <c r="N237" s="21">
        <f t="shared" si="51"/>
        <v>0</v>
      </c>
      <c r="O237" s="21">
        <f t="shared" si="51"/>
        <v>0</v>
      </c>
      <c r="P237" s="21">
        <f t="shared" si="51"/>
        <v>0</v>
      </c>
      <c r="Q237" s="21">
        <f t="shared" si="51"/>
        <v>0</v>
      </c>
      <c r="R237" s="21">
        <f t="shared" si="51"/>
        <v>0</v>
      </c>
      <c r="S237" s="21">
        <f t="shared" si="51"/>
        <v>0</v>
      </c>
      <c r="T237" s="21">
        <f t="shared" si="51"/>
        <v>0</v>
      </c>
      <c r="U237" s="21">
        <f t="shared" si="51"/>
        <v>0</v>
      </c>
      <c r="V237" s="21">
        <f t="shared" si="51"/>
        <v>0</v>
      </c>
      <c r="W237" s="21">
        <f t="shared" si="51"/>
        <v>0</v>
      </c>
      <c r="X237" s="21">
        <f t="shared" si="51"/>
        <v>0</v>
      </c>
      <c r="Y237" s="21">
        <f t="shared" si="51"/>
        <v>0</v>
      </c>
      <c r="Z237" s="21">
        <f t="shared" si="51"/>
        <v>0</v>
      </c>
      <c r="AA237" s="21">
        <f t="shared" si="51"/>
        <v>0</v>
      </c>
      <c r="AB237" s="21">
        <f t="shared" si="51"/>
        <v>0</v>
      </c>
      <c r="AC237" s="21">
        <f t="shared" si="51"/>
        <v>0</v>
      </c>
      <c r="AD237" s="21">
        <f t="shared" si="51"/>
        <v>0</v>
      </c>
      <c r="AE237" s="21">
        <f t="shared" si="51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1.3044529425026432E-4</v>
      </c>
      <c r="D240" s="21">
        <f t="shared" ref="D240:AE240" si="52">+D241+D242+D243+D244</f>
        <v>1.3188070609257196E-4</v>
      </c>
      <c r="E240" s="21">
        <f t="shared" si="52"/>
        <v>1.3398517379977691E-4</v>
      </c>
      <c r="F240" s="21">
        <f t="shared" si="52"/>
        <v>1.3230831761759686E-4</v>
      </c>
      <c r="G240" s="21">
        <f t="shared" si="52"/>
        <v>1.3288226684395147E-4</v>
      </c>
      <c r="H240" s="21">
        <f t="shared" si="52"/>
        <v>1.4807794432830477E-4</v>
      </c>
      <c r="I240" s="21">
        <f t="shared" si="52"/>
        <v>1.5265457323537337E-4</v>
      </c>
      <c r="J240" s="21">
        <f t="shared" si="52"/>
        <v>1.5983742424535084E-4</v>
      </c>
      <c r="K240" s="21">
        <f t="shared" si="52"/>
        <v>1.6346101083525538E-4</v>
      </c>
      <c r="L240" s="21">
        <f t="shared" si="52"/>
        <v>1.7009803047659554E-4</v>
      </c>
      <c r="M240" s="21">
        <f t="shared" si="52"/>
        <v>1.6520726145200317E-4</v>
      </c>
      <c r="N240" s="21">
        <f t="shared" si="52"/>
        <v>2.3999613806304233E-4</v>
      </c>
      <c r="O240" s="21">
        <f t="shared" si="52"/>
        <v>2.3795449811266219E-4</v>
      </c>
      <c r="P240" s="21">
        <f t="shared" si="52"/>
        <v>2.2277783838432126E-4</v>
      </c>
      <c r="Q240" s="21">
        <f t="shared" si="52"/>
        <v>2.1339188998091422E-4</v>
      </c>
      <c r="R240" s="21">
        <f t="shared" si="52"/>
        <v>2.0971112160687698E-4</v>
      </c>
      <c r="S240" s="21">
        <f t="shared" si="52"/>
        <v>2.0811756432183526E-4</v>
      </c>
      <c r="T240" s="21">
        <f t="shared" si="52"/>
        <v>1.97722106208189E-4</v>
      </c>
      <c r="U240" s="21">
        <f t="shared" si="52"/>
        <v>1.9075994672280137E-4</v>
      </c>
      <c r="V240" s="21">
        <f t="shared" si="52"/>
        <v>1.8371111620038512E-4</v>
      </c>
      <c r="W240" s="21">
        <f t="shared" si="52"/>
        <v>1.7925147747024458E-4</v>
      </c>
      <c r="X240" s="21">
        <f t="shared" si="52"/>
        <v>1.8228913989967664E-4</v>
      </c>
      <c r="Y240" s="21">
        <f t="shared" si="52"/>
        <v>1.9079211714137403E-4</v>
      </c>
      <c r="Z240" s="21">
        <f t="shared" si="52"/>
        <v>1.8637790428389551E-4</v>
      </c>
      <c r="AA240" s="21">
        <f t="shared" si="52"/>
        <v>1.7719187003400601E-4</v>
      </c>
      <c r="AB240" s="21">
        <f t="shared" si="52"/>
        <v>1.8820309330827621E-4</v>
      </c>
      <c r="AC240" s="21">
        <f t="shared" si="52"/>
        <v>1.954050635934631E-4</v>
      </c>
      <c r="AD240" s="21">
        <f t="shared" si="52"/>
        <v>2.0015203549129446E-4</v>
      </c>
      <c r="AE240" s="21">
        <f t="shared" si="52"/>
        <v>2.0900823044736285E-4</v>
      </c>
    </row>
    <row r="241" spans="1:31" x14ac:dyDescent="0.2">
      <c r="A241" s="80" t="s">
        <v>466</v>
      </c>
      <c r="B241" s="4" t="s">
        <v>395</v>
      </c>
      <c r="C241" s="27">
        <v>0</v>
      </c>
      <c r="D241" s="27">
        <v>0</v>
      </c>
      <c r="E241" s="27">
        <v>0</v>
      </c>
      <c r="F241" s="27">
        <v>0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  <c r="T241" s="27">
        <v>0</v>
      </c>
      <c r="U241" s="27">
        <v>0</v>
      </c>
      <c r="V241" s="27">
        <v>0</v>
      </c>
      <c r="W241" s="27">
        <v>0</v>
      </c>
      <c r="X241" s="27">
        <v>0</v>
      </c>
      <c r="Y241" s="27">
        <v>0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1.8676412535978619E-5</v>
      </c>
      <c r="D243" s="27">
        <v>2.0389318235429115E-5</v>
      </c>
      <c r="E243" s="27">
        <v>2.2771279799776911E-5</v>
      </c>
      <c r="F243" s="27">
        <v>2.1371917474739725E-5</v>
      </c>
      <c r="G243" s="27">
        <v>2.2223360558237198E-5</v>
      </c>
      <c r="H243" s="27">
        <v>3.7696531899733337E-5</v>
      </c>
      <c r="I243" s="27">
        <v>4.255065466394481E-5</v>
      </c>
      <c r="J243" s="27">
        <v>5.0010999531065145E-5</v>
      </c>
      <c r="K243" s="27">
        <v>5.3524529235255397E-5</v>
      </c>
      <c r="L243" s="27">
        <v>6.0051491990881261E-5</v>
      </c>
      <c r="M243" s="27">
        <v>5.505066608057461E-5</v>
      </c>
      <c r="N243" s="27">
        <v>1.2972948580589947E-4</v>
      </c>
      <c r="O243" s="27">
        <v>1.2757778896980504E-4</v>
      </c>
      <c r="P243" s="27">
        <v>1.1229107235574984E-4</v>
      </c>
      <c r="Q243" s="27">
        <v>1.0279506706662849E-4</v>
      </c>
      <c r="R243" s="27">
        <v>9.900424180687696E-5</v>
      </c>
      <c r="S243" s="27">
        <v>9.7300627636120993E-5</v>
      </c>
      <c r="T243" s="27">
        <v>8.6795112636760445E-5</v>
      </c>
      <c r="U243" s="27">
        <v>8.4413833802096845E-5</v>
      </c>
      <c r="V243" s="27">
        <v>8.194588393040465E-5</v>
      </c>
      <c r="W243" s="27">
        <v>8.2067125850988172E-5</v>
      </c>
      <c r="X243" s="27">
        <v>8.484104715286047E-5</v>
      </c>
      <c r="Y243" s="27">
        <v>9.3461006346298627E-5</v>
      </c>
      <c r="Z243" s="27">
        <v>8.4048473732511572E-5</v>
      </c>
      <c r="AA243" s="27">
        <v>7.8491006931263456E-5</v>
      </c>
      <c r="AB243" s="27">
        <v>8.2034527795131528E-5</v>
      </c>
      <c r="AC243" s="27">
        <v>8.1768795669916232E-5</v>
      </c>
      <c r="AD243" s="27">
        <v>7.9048065157345441E-5</v>
      </c>
      <c r="AE243" s="27">
        <v>8.0436557703011661E-5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1.1176888171428569E-4</v>
      </c>
      <c r="D244" s="21">
        <f t="shared" ref="D244:AE244" si="53">+D245+D246+D247+D248+D249+D250+D251</f>
        <v>1.1149138785714284E-4</v>
      </c>
      <c r="E244" s="21">
        <f t="shared" si="53"/>
        <v>1.1121389399999999E-4</v>
      </c>
      <c r="F244" s="21">
        <f t="shared" si="53"/>
        <v>1.1093640014285713E-4</v>
      </c>
      <c r="G244" s="21">
        <f t="shared" si="53"/>
        <v>1.1065890628571428E-4</v>
      </c>
      <c r="H244" s="21">
        <f t="shared" si="53"/>
        <v>1.1038141242857142E-4</v>
      </c>
      <c r="I244" s="21">
        <f t="shared" si="53"/>
        <v>1.1010391857142857E-4</v>
      </c>
      <c r="J244" s="21">
        <f t="shared" si="53"/>
        <v>1.0982642471428569E-4</v>
      </c>
      <c r="K244" s="21">
        <f t="shared" si="53"/>
        <v>1.0993648159999999E-4</v>
      </c>
      <c r="L244" s="21">
        <f t="shared" si="53"/>
        <v>1.1004653848571428E-4</v>
      </c>
      <c r="M244" s="21">
        <f t="shared" si="53"/>
        <v>1.1015659537142857E-4</v>
      </c>
      <c r="N244" s="21">
        <f t="shared" si="53"/>
        <v>1.1026665225714286E-4</v>
      </c>
      <c r="O244" s="21">
        <f t="shared" si="53"/>
        <v>1.1037670914285714E-4</v>
      </c>
      <c r="P244" s="21">
        <f t="shared" si="53"/>
        <v>1.1048676602857143E-4</v>
      </c>
      <c r="Q244" s="21">
        <f t="shared" si="53"/>
        <v>1.1059682291428573E-4</v>
      </c>
      <c r="R244" s="21">
        <f t="shared" si="53"/>
        <v>1.107068798E-4</v>
      </c>
      <c r="S244" s="21">
        <f t="shared" si="53"/>
        <v>1.1081693668571425E-4</v>
      </c>
      <c r="T244" s="21">
        <f t="shared" si="53"/>
        <v>1.1092699357142856E-4</v>
      </c>
      <c r="U244" s="21">
        <f t="shared" si="53"/>
        <v>1.0634611292070451E-4</v>
      </c>
      <c r="V244" s="21">
        <f t="shared" si="53"/>
        <v>1.0176523226998047E-4</v>
      </c>
      <c r="W244" s="21">
        <f t="shared" si="53"/>
        <v>9.7184351619256413E-5</v>
      </c>
      <c r="X244" s="21">
        <f t="shared" si="53"/>
        <v>9.7448092746816174E-5</v>
      </c>
      <c r="Y244" s="21">
        <f t="shared" si="53"/>
        <v>9.7331110795075392E-5</v>
      </c>
      <c r="Z244" s="21">
        <f t="shared" si="53"/>
        <v>1.0232943055138394E-4</v>
      </c>
      <c r="AA244" s="21">
        <f t="shared" si="53"/>
        <v>9.8700863102742556E-5</v>
      </c>
      <c r="AB244" s="21">
        <f t="shared" si="53"/>
        <v>1.061685655131447E-4</v>
      </c>
      <c r="AC244" s="21">
        <f t="shared" si="53"/>
        <v>1.1363626792354687E-4</v>
      </c>
      <c r="AD244" s="21">
        <f t="shared" si="53"/>
        <v>1.2110397033394902E-4</v>
      </c>
      <c r="AE244" s="21">
        <f t="shared" si="53"/>
        <v>1.2857167274435118E-4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1.1176888171428569E-4</v>
      </c>
      <c r="D249" s="27">
        <v>1.1149138785714284E-4</v>
      </c>
      <c r="E249" s="27">
        <v>1.1121389399999999E-4</v>
      </c>
      <c r="F249" s="27">
        <v>1.1093640014285713E-4</v>
      </c>
      <c r="G249" s="27">
        <v>1.1065890628571428E-4</v>
      </c>
      <c r="H249" s="27">
        <v>1.1038141242857142E-4</v>
      </c>
      <c r="I249" s="27">
        <v>1.1010391857142857E-4</v>
      </c>
      <c r="J249" s="27">
        <v>1.0982642471428569E-4</v>
      </c>
      <c r="K249" s="27">
        <v>1.0993648159999999E-4</v>
      </c>
      <c r="L249" s="27">
        <v>1.1004653848571428E-4</v>
      </c>
      <c r="M249" s="27">
        <v>1.1015659537142857E-4</v>
      </c>
      <c r="N249" s="27">
        <v>1.1026665225714286E-4</v>
      </c>
      <c r="O249" s="27">
        <v>1.1037670914285714E-4</v>
      </c>
      <c r="P249" s="27">
        <v>1.1048676602857143E-4</v>
      </c>
      <c r="Q249" s="27">
        <v>1.1059682291428573E-4</v>
      </c>
      <c r="R249" s="27">
        <v>1.107068798E-4</v>
      </c>
      <c r="S249" s="27">
        <v>1.1081693668571425E-4</v>
      </c>
      <c r="T249" s="27">
        <v>1.1092699357142856E-4</v>
      </c>
      <c r="U249" s="27">
        <v>1.0634611292070451E-4</v>
      </c>
      <c r="V249" s="27">
        <v>1.0176523226998047E-4</v>
      </c>
      <c r="W249" s="27">
        <v>9.7184351619256413E-5</v>
      </c>
      <c r="X249" s="27">
        <v>9.7448092746816174E-5</v>
      </c>
      <c r="Y249" s="27">
        <v>9.7331110795075392E-5</v>
      </c>
      <c r="Z249" s="27">
        <v>1.0232943055138394E-4</v>
      </c>
      <c r="AA249" s="27">
        <v>9.8700863102742556E-5</v>
      </c>
      <c r="AB249" s="27">
        <v>1.061685655131447E-4</v>
      </c>
      <c r="AC249" s="27">
        <v>1.1363626792354687E-4</v>
      </c>
      <c r="AD249" s="27">
        <v>1.2110397033394902E-4</v>
      </c>
      <c r="AE249" s="27">
        <v>1.2857167274435118E-4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4">+C253+C254++C255+C256</f>
        <v>0</v>
      </c>
      <c r="D252" s="21">
        <f t="shared" si="54"/>
        <v>0</v>
      </c>
      <c r="E252" s="21">
        <f t="shared" si="54"/>
        <v>0</v>
      </c>
      <c r="F252" s="21">
        <f t="shared" si="54"/>
        <v>0</v>
      </c>
      <c r="G252" s="21">
        <f t="shared" si="54"/>
        <v>0</v>
      </c>
      <c r="H252" s="21">
        <f t="shared" si="54"/>
        <v>0</v>
      </c>
      <c r="I252" s="21">
        <f t="shared" si="54"/>
        <v>0</v>
      </c>
      <c r="J252" s="21">
        <f t="shared" si="54"/>
        <v>0</v>
      </c>
      <c r="K252" s="21">
        <f t="shared" si="54"/>
        <v>0</v>
      </c>
      <c r="L252" s="21">
        <f t="shared" si="54"/>
        <v>0</v>
      </c>
      <c r="M252" s="21">
        <f t="shared" si="54"/>
        <v>0</v>
      </c>
      <c r="N252" s="21">
        <f t="shared" si="54"/>
        <v>0</v>
      </c>
      <c r="O252" s="21">
        <f t="shared" si="54"/>
        <v>0</v>
      </c>
      <c r="P252" s="21">
        <f t="shared" si="54"/>
        <v>0</v>
      </c>
      <c r="Q252" s="21">
        <f t="shared" si="54"/>
        <v>0</v>
      </c>
      <c r="R252" s="21">
        <f t="shared" si="54"/>
        <v>0</v>
      </c>
      <c r="S252" s="21">
        <f t="shared" si="54"/>
        <v>0</v>
      </c>
      <c r="T252" s="21">
        <f t="shared" si="54"/>
        <v>0</v>
      </c>
      <c r="U252" s="21">
        <f t="shared" si="54"/>
        <v>0</v>
      </c>
      <c r="V252" s="21">
        <f t="shared" si="54"/>
        <v>0</v>
      </c>
      <c r="W252" s="21">
        <f t="shared" si="54"/>
        <v>0</v>
      </c>
      <c r="X252" s="21">
        <f t="shared" si="54"/>
        <v>0</v>
      </c>
      <c r="Y252" s="21">
        <f t="shared" si="54"/>
        <v>0</v>
      </c>
      <c r="Z252" s="21">
        <f t="shared" si="54"/>
        <v>0</v>
      </c>
      <c r="AA252" s="21">
        <f t="shared" si="54"/>
        <v>0</v>
      </c>
      <c r="AB252" s="21">
        <f t="shared" si="54"/>
        <v>0</v>
      </c>
      <c r="AC252" s="21">
        <f t="shared" si="54"/>
        <v>0</v>
      </c>
      <c r="AD252" s="21">
        <f t="shared" si="54"/>
        <v>0</v>
      </c>
      <c r="AE252" s="21">
        <f t="shared" si="54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5">+C258+C269</f>
        <v>7.6374876701299832E-2</v>
      </c>
      <c r="D257" s="21">
        <f t="shared" si="55"/>
        <v>7.6928203579727711E-2</v>
      </c>
      <c r="E257" s="21">
        <f t="shared" si="55"/>
        <v>7.859961564518532E-2</v>
      </c>
      <c r="F257" s="21">
        <f t="shared" si="55"/>
        <v>8.6917657040304269E-2</v>
      </c>
      <c r="G257" s="21">
        <f t="shared" si="55"/>
        <v>8.5877271079422182E-2</v>
      </c>
      <c r="H257" s="21">
        <f t="shared" si="55"/>
        <v>8.8201437558206447E-2</v>
      </c>
      <c r="I257" s="21">
        <f t="shared" si="55"/>
        <v>8.8425352478955596E-2</v>
      </c>
      <c r="J257" s="21">
        <f t="shared" si="55"/>
        <v>9.4399816440031092E-2</v>
      </c>
      <c r="K257" s="21">
        <f t="shared" si="55"/>
        <v>9.3012144512327241E-2</v>
      </c>
      <c r="L257" s="21">
        <f t="shared" si="55"/>
        <v>9.6307475766526901E-2</v>
      </c>
      <c r="M257" s="21">
        <f t="shared" si="55"/>
        <v>8.9841182926721275E-2</v>
      </c>
      <c r="N257" s="21">
        <f t="shared" si="55"/>
        <v>9.2869633473541768E-2</v>
      </c>
      <c r="O257" s="21">
        <f t="shared" si="55"/>
        <v>9.5866628368846643E-2</v>
      </c>
      <c r="P257" s="21">
        <f t="shared" si="55"/>
        <v>8.9656660239555985E-2</v>
      </c>
      <c r="Q257" s="21">
        <f t="shared" si="55"/>
        <v>9.9522777891699207E-2</v>
      </c>
      <c r="R257" s="21">
        <f t="shared" si="55"/>
        <v>9.2587273642174672E-2</v>
      </c>
      <c r="S257" s="21">
        <f t="shared" si="55"/>
        <v>9.5408406090074768E-2</v>
      </c>
      <c r="T257" s="21">
        <f t="shared" si="55"/>
        <v>0.10179605323682375</v>
      </c>
      <c r="U257" s="21">
        <f t="shared" si="55"/>
        <v>0.10622668335544264</v>
      </c>
      <c r="V257" s="21">
        <f t="shared" si="55"/>
        <v>0.10805320145715178</v>
      </c>
      <c r="W257" s="21">
        <f t="shared" si="55"/>
        <v>0.10713372293511775</v>
      </c>
      <c r="X257" s="21">
        <f t="shared" si="55"/>
        <v>9.3578190818808082E-2</v>
      </c>
      <c r="Y257" s="21">
        <f t="shared" si="55"/>
        <v>8.0463493800158881E-2</v>
      </c>
      <c r="Z257" s="21">
        <f t="shared" si="55"/>
        <v>7.9711301679949997E-2</v>
      </c>
      <c r="AA257" s="21">
        <f t="shared" si="55"/>
        <v>8.4497373613929491E-2</v>
      </c>
      <c r="AB257" s="21">
        <f t="shared" si="55"/>
        <v>8.6127944237879117E-2</v>
      </c>
      <c r="AC257" s="21">
        <f t="shared" si="55"/>
        <v>8.6624886378671176E-2</v>
      </c>
      <c r="AD257" s="21">
        <f t="shared" si="55"/>
        <v>8.7644522153531718E-2</v>
      </c>
      <c r="AE257" s="21">
        <f t="shared" si="55"/>
        <v>8.8575243066918871E-2</v>
      </c>
    </row>
    <row r="258" spans="1:31" x14ac:dyDescent="0.2">
      <c r="A258" s="80" t="s">
        <v>488</v>
      </c>
      <c r="B258" s="4" t="s">
        <v>489</v>
      </c>
      <c r="C258" s="21">
        <f t="shared" ref="C258:AE258" si="56">+C259+C260+C264+C265+C266+C267+C268</f>
        <v>6.7654242710701362E-2</v>
      </c>
      <c r="D258" s="21">
        <f t="shared" si="56"/>
        <v>6.8292631027328521E-2</v>
      </c>
      <c r="E258" s="21">
        <f t="shared" si="56"/>
        <v>6.9656738034003296E-2</v>
      </c>
      <c r="F258" s="21">
        <f t="shared" si="56"/>
        <v>7.7553986205173869E-2</v>
      </c>
      <c r="G258" s="21">
        <f t="shared" si="56"/>
        <v>7.6404316657780663E-2</v>
      </c>
      <c r="H258" s="21">
        <f t="shared" si="56"/>
        <v>7.8420358657972838E-2</v>
      </c>
      <c r="I258" s="21">
        <f t="shared" si="56"/>
        <v>7.8543659629928791E-2</v>
      </c>
      <c r="J258" s="21">
        <f t="shared" si="56"/>
        <v>8.4296703908946516E-2</v>
      </c>
      <c r="K258" s="21">
        <f t="shared" si="56"/>
        <v>8.3031581113591352E-2</v>
      </c>
      <c r="L258" s="21">
        <f t="shared" si="56"/>
        <v>8.6035345051871048E-2</v>
      </c>
      <c r="M258" s="21">
        <f t="shared" si="56"/>
        <v>8.0100468117195289E-2</v>
      </c>
      <c r="N258" s="21">
        <f t="shared" si="56"/>
        <v>8.2911161919711152E-2</v>
      </c>
      <c r="O258" s="21">
        <f t="shared" si="56"/>
        <v>8.5612016340210678E-2</v>
      </c>
      <c r="P258" s="21">
        <f t="shared" si="56"/>
        <v>7.9960255677612418E-2</v>
      </c>
      <c r="Q258" s="21">
        <f t="shared" si="56"/>
        <v>8.8935835010454753E-2</v>
      </c>
      <c r="R258" s="21">
        <f t="shared" si="56"/>
        <v>8.2623102417421351E-2</v>
      </c>
      <c r="S258" s="21">
        <f t="shared" si="56"/>
        <v>8.5179063013262626E-2</v>
      </c>
      <c r="T258" s="21">
        <f t="shared" si="56"/>
        <v>9.0987675647319688E-2</v>
      </c>
      <c r="U258" s="21">
        <f t="shared" si="56"/>
        <v>9.4992674559465085E-2</v>
      </c>
      <c r="V258" s="21">
        <f t="shared" si="56"/>
        <v>9.6625580538279909E-2</v>
      </c>
      <c r="W258" s="21">
        <f t="shared" si="56"/>
        <v>9.5797331461854318E-2</v>
      </c>
      <c r="X258" s="21">
        <f t="shared" si="56"/>
        <v>8.3764596607225059E-2</v>
      </c>
      <c r="Y258" s="21">
        <f t="shared" si="56"/>
        <v>7.189015220957326E-2</v>
      </c>
      <c r="Z258" s="21">
        <f t="shared" si="56"/>
        <v>7.1397031126842189E-2</v>
      </c>
      <c r="AA258" s="21">
        <f t="shared" si="56"/>
        <v>7.5652946311777422E-2</v>
      </c>
      <c r="AB258" s="21">
        <f t="shared" si="56"/>
        <v>7.6984042477401954E-2</v>
      </c>
      <c r="AC258" s="21">
        <f t="shared" si="56"/>
        <v>7.7533884941769202E-2</v>
      </c>
      <c r="AD258" s="21">
        <f t="shared" si="56"/>
        <v>7.8606315799556126E-2</v>
      </c>
      <c r="AE258" s="21">
        <f t="shared" si="56"/>
        <v>7.958777467357965E-2</v>
      </c>
    </row>
    <row r="259" spans="1:31" x14ac:dyDescent="0.2">
      <c r="A259" s="80" t="s">
        <v>490</v>
      </c>
      <c r="B259" s="4" t="s">
        <v>491</v>
      </c>
      <c r="C259" s="27">
        <v>2.5501879671115005E-2</v>
      </c>
      <c r="D259" s="27">
        <v>2.4387229780436392E-2</v>
      </c>
      <c r="E259" s="27">
        <v>2.6930490094538399E-2</v>
      </c>
      <c r="F259" s="27">
        <v>3.0207995468353933E-2</v>
      </c>
      <c r="G259" s="27">
        <v>3.0241570339828772E-2</v>
      </c>
      <c r="H259" s="27">
        <v>3.3293939862159318E-2</v>
      </c>
      <c r="I259" s="27">
        <v>3.4635812204176143E-2</v>
      </c>
      <c r="J259" s="27">
        <v>3.4124290349550737E-2</v>
      </c>
      <c r="K259" s="27">
        <v>3.3123821958310692E-2</v>
      </c>
      <c r="L259" s="27">
        <v>3.6252087343514532E-2</v>
      </c>
      <c r="M259" s="27">
        <v>3.1204868660969762E-2</v>
      </c>
      <c r="N259" s="27">
        <v>3.3523158262010105E-2</v>
      </c>
      <c r="O259" s="27">
        <v>3.6713389420751613E-2</v>
      </c>
      <c r="P259" s="27">
        <v>3.1426477208453769E-2</v>
      </c>
      <c r="Q259" s="27">
        <v>4.0584458955827935E-2</v>
      </c>
      <c r="R259" s="27">
        <v>3.4595920438327279E-2</v>
      </c>
      <c r="S259" s="27">
        <v>3.7490681766256653E-2</v>
      </c>
      <c r="T259" s="27">
        <v>4.3562408061098144E-2</v>
      </c>
      <c r="U259" s="27">
        <v>4.8554579868100904E-2</v>
      </c>
      <c r="V259" s="27">
        <v>5.1225899122220059E-2</v>
      </c>
      <c r="W259" s="27">
        <v>5.1034858613267897E-2</v>
      </c>
      <c r="X259" s="27">
        <v>4.0969175081808952E-2</v>
      </c>
      <c r="Y259" s="27">
        <v>3.2555410100087924E-2</v>
      </c>
      <c r="Z259" s="27">
        <v>3.4020334077798565E-2</v>
      </c>
      <c r="AA259" s="27">
        <v>3.7488921974046428E-2</v>
      </c>
      <c r="AB259" s="27">
        <v>3.8546599770060627E-2</v>
      </c>
      <c r="AC259" s="27">
        <v>4.0771982562821149E-2</v>
      </c>
      <c r="AD259" s="27">
        <v>4.2997365355581657E-2</v>
      </c>
      <c r="AE259" s="27">
        <v>4.5222748148342179E-2</v>
      </c>
    </row>
    <row r="260" spans="1:31" x14ac:dyDescent="0.2">
      <c r="A260" s="80" t="s">
        <v>492</v>
      </c>
      <c r="B260" s="4" t="s">
        <v>493</v>
      </c>
      <c r="C260" s="21">
        <f t="shared" ref="C260:AE260" si="57">+C261+C262+C263</f>
        <v>3.2611323562566075E-4</v>
      </c>
      <c r="D260" s="21">
        <f t="shared" si="57"/>
        <v>3.2970176523142988E-4</v>
      </c>
      <c r="E260" s="21">
        <f t="shared" si="57"/>
        <v>3.3496293449944219E-4</v>
      </c>
      <c r="F260" s="21">
        <f t="shared" si="57"/>
        <v>3.307707940439921E-4</v>
      </c>
      <c r="G260" s="21">
        <f t="shared" si="57"/>
        <v>3.3220566710987864E-4</v>
      </c>
      <c r="H260" s="21">
        <f t="shared" si="57"/>
        <v>3.7019486082076185E-4</v>
      </c>
      <c r="I260" s="21">
        <f t="shared" si="57"/>
        <v>3.8163643308843336E-4</v>
      </c>
      <c r="J260" s="21">
        <f t="shared" si="57"/>
        <v>3.9959356061337713E-4</v>
      </c>
      <c r="K260" s="21">
        <f t="shared" si="57"/>
        <v>4.086525270881384E-4</v>
      </c>
      <c r="L260" s="21">
        <f t="shared" si="57"/>
        <v>4.2524507619148881E-4</v>
      </c>
      <c r="M260" s="21">
        <f t="shared" si="57"/>
        <v>4.1301815363000788E-4</v>
      </c>
      <c r="N260" s="21">
        <f t="shared" si="57"/>
        <v>5.7272039969049845E-4</v>
      </c>
      <c r="O260" s="21">
        <f t="shared" si="57"/>
        <v>5.6806859988355345E-4</v>
      </c>
      <c r="P260" s="21">
        <f t="shared" si="57"/>
        <v>5.333403135529786E-4</v>
      </c>
      <c r="Q260" s="21">
        <f t="shared" si="57"/>
        <v>5.1891614751953556E-4</v>
      </c>
      <c r="R260" s="21">
        <f t="shared" si="57"/>
        <v>5.1223089613098574E-4</v>
      </c>
      <c r="S260" s="21">
        <f t="shared" si="57"/>
        <v>5.1005787261539472E-4</v>
      </c>
      <c r="T260" s="21">
        <f t="shared" si="57"/>
        <v>4.8703618864237401E-4</v>
      </c>
      <c r="U260" s="21">
        <f t="shared" si="57"/>
        <v>4.6983022165255272E-4</v>
      </c>
      <c r="V260" s="21">
        <f t="shared" si="57"/>
        <v>4.5241483575572563E-4</v>
      </c>
      <c r="W260" s="21">
        <f t="shared" si="57"/>
        <v>4.4125558493880973E-4</v>
      </c>
      <c r="X260" s="21">
        <f t="shared" si="57"/>
        <v>4.4861742554456509E-4</v>
      </c>
      <c r="Y260" s="21">
        <f t="shared" si="57"/>
        <v>4.6915294843740898E-4</v>
      </c>
      <c r="Z260" s="21">
        <f t="shared" si="57"/>
        <v>4.5890571440300335E-4</v>
      </c>
      <c r="AA260" s="21">
        <f t="shared" si="57"/>
        <v>4.3671026143396105E-4</v>
      </c>
      <c r="AB260" s="21">
        <f t="shared" si="57"/>
        <v>4.6427085917386977E-4</v>
      </c>
      <c r="AC260" s="21">
        <f t="shared" si="57"/>
        <v>4.8260822191567723E-4</v>
      </c>
      <c r="AD260" s="21">
        <f t="shared" si="57"/>
        <v>4.9467211269357283E-4</v>
      </c>
      <c r="AE260" s="21">
        <f t="shared" si="57"/>
        <v>5.1671233852567549E-4</v>
      </c>
    </row>
    <row r="261" spans="1:31" x14ac:dyDescent="0.2">
      <c r="A261" s="80" t="s">
        <v>494</v>
      </c>
      <c r="B261" s="4" t="s">
        <v>495</v>
      </c>
      <c r="C261" s="27">
        <v>3.2611323562566075E-4</v>
      </c>
      <c r="D261" s="27">
        <v>3.2970176523142988E-4</v>
      </c>
      <c r="E261" s="27">
        <v>3.3496293449944219E-4</v>
      </c>
      <c r="F261" s="27">
        <v>3.307707940439921E-4</v>
      </c>
      <c r="G261" s="27">
        <v>3.3220566710987864E-4</v>
      </c>
      <c r="H261" s="27">
        <v>3.7019486082076185E-4</v>
      </c>
      <c r="I261" s="27">
        <v>3.8163643308843336E-4</v>
      </c>
      <c r="J261" s="27">
        <v>3.9959356061337713E-4</v>
      </c>
      <c r="K261" s="27">
        <v>4.086525270881384E-4</v>
      </c>
      <c r="L261" s="27">
        <v>4.2524507619148881E-4</v>
      </c>
      <c r="M261" s="27">
        <v>4.1301815363000788E-4</v>
      </c>
      <c r="N261" s="27">
        <v>5.7272039969049845E-4</v>
      </c>
      <c r="O261" s="27">
        <v>5.6806859988355345E-4</v>
      </c>
      <c r="P261" s="27">
        <v>5.333403135529786E-4</v>
      </c>
      <c r="Q261" s="27">
        <v>5.1891614751953556E-4</v>
      </c>
      <c r="R261" s="27">
        <v>5.1223089613098574E-4</v>
      </c>
      <c r="S261" s="27">
        <v>5.1005787261539472E-4</v>
      </c>
      <c r="T261" s="27">
        <v>4.8703618864237401E-4</v>
      </c>
      <c r="U261" s="27">
        <v>4.6983022165255272E-4</v>
      </c>
      <c r="V261" s="27">
        <v>4.5241483575572563E-4</v>
      </c>
      <c r="W261" s="27">
        <v>4.4125558493880973E-4</v>
      </c>
      <c r="X261" s="27">
        <v>4.4861742554456509E-4</v>
      </c>
      <c r="Y261" s="27">
        <v>4.6915294843740898E-4</v>
      </c>
      <c r="Z261" s="27">
        <v>4.5890571440300335E-4</v>
      </c>
      <c r="AA261" s="27">
        <v>4.3671026143396105E-4</v>
      </c>
      <c r="AB261" s="27">
        <v>4.6427085917386977E-4</v>
      </c>
      <c r="AC261" s="27">
        <v>4.8260822191567723E-4</v>
      </c>
      <c r="AD261" s="27">
        <v>4.9467211269357283E-4</v>
      </c>
      <c r="AE261" s="27">
        <v>5.1671233852567549E-4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3.5277732937897106E-2</v>
      </c>
      <c r="D264" s="27">
        <v>3.5473531953774382E-2</v>
      </c>
      <c r="E264" s="27">
        <v>3.5895934162691094E-2</v>
      </c>
      <c r="F264" s="27">
        <v>3.653092044896214E-2</v>
      </c>
      <c r="G264" s="27">
        <v>3.7210870346056676E-2</v>
      </c>
      <c r="H264" s="27">
        <v>3.7225342470023293E-2</v>
      </c>
      <c r="I264" s="27">
        <v>3.7098621567561309E-2</v>
      </c>
      <c r="J264" s="27">
        <v>3.8759315600425427E-2</v>
      </c>
      <c r="K264" s="27">
        <v>3.8709617600543401E-2</v>
      </c>
      <c r="L264" s="27">
        <v>3.8657283141646778E-2</v>
      </c>
      <c r="M264" s="27">
        <v>3.860823948333001E-2</v>
      </c>
      <c r="N264" s="27">
        <v>3.8341555698529407E-2</v>
      </c>
      <c r="O264" s="27">
        <v>3.8315475752769425E-2</v>
      </c>
      <c r="P264" s="27">
        <v>3.8283212736118774E-2</v>
      </c>
      <c r="Q264" s="27">
        <v>3.8252905379134693E-2</v>
      </c>
      <c r="R264" s="27">
        <v>3.8220540699815411E-2</v>
      </c>
      <c r="S264" s="27">
        <v>3.8175286804819693E-2</v>
      </c>
      <c r="T264" s="27">
        <v>3.8133391870157733E-2</v>
      </c>
      <c r="U264" s="27">
        <v>3.7472458102411232E-2</v>
      </c>
      <c r="V264" s="27">
        <v>3.681260488957061E-2</v>
      </c>
      <c r="W264" s="27">
        <v>3.6154183484613904E-2</v>
      </c>
      <c r="X264" s="27">
        <v>3.325744348998861E-2</v>
      </c>
      <c r="Y264" s="27">
        <v>3.150788398788102E-2</v>
      </c>
      <c r="Z264" s="27">
        <v>2.9753016875392346E-2</v>
      </c>
      <c r="AA264" s="27">
        <v>3.0416442092063806E-2</v>
      </c>
      <c r="AB264" s="27">
        <v>3.1084442400359374E-2</v>
      </c>
      <c r="AC264" s="27">
        <v>2.9673623012532065E-2</v>
      </c>
      <c r="AD264" s="27">
        <v>2.8276402975120563E-2</v>
      </c>
      <c r="AE264" s="27">
        <v>2.68796530788937E-2</v>
      </c>
    </row>
    <row r="265" spans="1:31" x14ac:dyDescent="0.2">
      <c r="A265" s="80" t="s">
        <v>502</v>
      </c>
      <c r="B265" s="4" t="s">
        <v>503</v>
      </c>
      <c r="C265" s="27">
        <v>6.548516866063581E-3</v>
      </c>
      <c r="D265" s="27">
        <v>8.1021675278863201E-3</v>
      </c>
      <c r="E265" s="27">
        <v>6.4953508422743566E-3</v>
      </c>
      <c r="F265" s="27">
        <v>1.0484299493813791E-2</v>
      </c>
      <c r="G265" s="27">
        <v>8.6196703047853353E-3</v>
      </c>
      <c r="H265" s="27">
        <v>7.5308814649694715E-3</v>
      </c>
      <c r="I265" s="27">
        <v>6.427589425102906E-3</v>
      </c>
      <c r="J265" s="27">
        <v>1.1013504398356974E-2</v>
      </c>
      <c r="K265" s="27">
        <v>1.0789489027649111E-2</v>
      </c>
      <c r="L265" s="27">
        <v>1.0700729490518252E-2</v>
      </c>
      <c r="M265" s="27">
        <v>9.8743418192655131E-3</v>
      </c>
      <c r="N265" s="27">
        <v>1.0473727559481151E-2</v>
      </c>
      <c r="O265" s="27">
        <v>1.0015082566806085E-2</v>
      </c>
      <c r="P265" s="27">
        <v>9.7172254194868926E-3</v>
      </c>
      <c r="Q265" s="27">
        <v>9.5795545279725811E-3</v>
      </c>
      <c r="R265" s="27">
        <v>9.294410383147678E-3</v>
      </c>
      <c r="S265" s="27">
        <v>9.0030365695708877E-3</v>
      </c>
      <c r="T265" s="27">
        <v>8.8048395274214417E-3</v>
      </c>
      <c r="U265" s="27">
        <v>8.4958063673003896E-3</v>
      </c>
      <c r="V265" s="27">
        <v>8.1346616907335134E-3</v>
      </c>
      <c r="W265" s="27">
        <v>8.1670337790337201E-3</v>
      </c>
      <c r="X265" s="27">
        <v>9.0893606098829301E-3</v>
      </c>
      <c r="Y265" s="27">
        <v>7.3577051731669044E-3</v>
      </c>
      <c r="Z265" s="27">
        <v>7.1647744592482718E-3</v>
      </c>
      <c r="AA265" s="27">
        <v>7.3108719842332357E-3</v>
      </c>
      <c r="AB265" s="27">
        <v>6.8887294478080802E-3</v>
      </c>
      <c r="AC265" s="27">
        <v>6.6056711445003045E-3</v>
      </c>
      <c r="AD265" s="27">
        <v>6.8378753561603289E-3</v>
      </c>
      <c r="AE265" s="27">
        <v>6.9686611078180879E-3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58">+C270+C277</f>
        <v>8.7206339905984767E-3</v>
      </c>
      <c r="D269" s="21">
        <f t="shared" si="58"/>
        <v>8.6355725523991865E-3</v>
      </c>
      <c r="E269" s="21">
        <f t="shared" si="58"/>
        <v>8.9428776111820252E-3</v>
      </c>
      <c r="F269" s="21">
        <f t="shared" si="58"/>
        <v>9.3636708351304016E-3</v>
      </c>
      <c r="G269" s="21">
        <f t="shared" si="58"/>
        <v>9.4729544216415155E-3</v>
      </c>
      <c r="H269" s="21">
        <f t="shared" si="58"/>
        <v>9.781078900233612E-3</v>
      </c>
      <c r="I269" s="21">
        <f t="shared" si="58"/>
        <v>9.8816928490267995E-3</v>
      </c>
      <c r="J269" s="21">
        <f t="shared" si="58"/>
        <v>1.0103112531084578E-2</v>
      </c>
      <c r="K269" s="21">
        <f t="shared" si="58"/>
        <v>9.9805633987358946E-3</v>
      </c>
      <c r="L269" s="21">
        <f t="shared" si="58"/>
        <v>1.0272130714655858E-2</v>
      </c>
      <c r="M269" s="21">
        <f t="shared" si="58"/>
        <v>9.7407148095259785E-3</v>
      </c>
      <c r="N269" s="21">
        <f t="shared" si="58"/>
        <v>9.958471553830622E-3</v>
      </c>
      <c r="O269" s="21">
        <f t="shared" si="58"/>
        <v>1.025461202863596E-2</v>
      </c>
      <c r="P269" s="21">
        <f t="shared" si="58"/>
        <v>9.6964045619435651E-3</v>
      </c>
      <c r="Q269" s="21">
        <f t="shared" si="58"/>
        <v>1.0586942881244454E-2</v>
      </c>
      <c r="R269" s="21">
        <f t="shared" si="58"/>
        <v>9.9641712247533244E-3</v>
      </c>
      <c r="S269" s="21">
        <f t="shared" si="58"/>
        <v>1.0229343076812144E-2</v>
      </c>
      <c r="T269" s="21">
        <f t="shared" si="58"/>
        <v>1.0808377589504065E-2</v>
      </c>
      <c r="U269" s="21">
        <f t="shared" si="58"/>
        <v>1.1234008795977551E-2</v>
      </c>
      <c r="V269" s="21">
        <f t="shared" si="58"/>
        <v>1.142762091887187E-2</v>
      </c>
      <c r="W269" s="21">
        <f t="shared" si="58"/>
        <v>1.1336391473263426E-2</v>
      </c>
      <c r="X269" s="21">
        <f t="shared" si="58"/>
        <v>9.8135942115830307E-3</v>
      </c>
      <c r="Y269" s="21">
        <f t="shared" si="58"/>
        <v>8.5733415905856151E-3</v>
      </c>
      <c r="Z269" s="21">
        <f t="shared" si="58"/>
        <v>8.3142705531078082E-3</v>
      </c>
      <c r="AA269" s="21">
        <f t="shared" si="58"/>
        <v>8.8444273021520692E-3</v>
      </c>
      <c r="AB269" s="21">
        <f t="shared" si="58"/>
        <v>9.1439017604771633E-3</v>
      </c>
      <c r="AC269" s="21">
        <f t="shared" si="58"/>
        <v>9.0910014369019777E-3</v>
      </c>
      <c r="AD269" s="21">
        <f t="shared" si="58"/>
        <v>9.0382063539755884E-3</v>
      </c>
      <c r="AE269" s="21">
        <f t="shared" si="58"/>
        <v>8.9874683933392208E-3</v>
      </c>
    </row>
    <row r="270" spans="1:31" x14ac:dyDescent="0.2">
      <c r="A270" s="80" t="s">
        <v>511</v>
      </c>
      <c r="B270" s="4" t="s">
        <v>512</v>
      </c>
      <c r="C270" s="21">
        <f t="shared" ref="C270:AE270" si="59">+C271+C272+C276</f>
        <v>8.7206339905984767E-3</v>
      </c>
      <c r="D270" s="21">
        <f t="shared" si="59"/>
        <v>8.6355725523991865E-3</v>
      </c>
      <c r="E270" s="21">
        <f t="shared" si="59"/>
        <v>8.9428776111820252E-3</v>
      </c>
      <c r="F270" s="21">
        <f t="shared" si="59"/>
        <v>9.3636708351304016E-3</v>
      </c>
      <c r="G270" s="21">
        <f t="shared" si="59"/>
        <v>9.4729544216415155E-3</v>
      </c>
      <c r="H270" s="21">
        <f t="shared" si="59"/>
        <v>9.781078900233612E-3</v>
      </c>
      <c r="I270" s="21">
        <f t="shared" si="59"/>
        <v>9.8816928490267995E-3</v>
      </c>
      <c r="J270" s="21">
        <f t="shared" si="59"/>
        <v>1.0103112531084578E-2</v>
      </c>
      <c r="K270" s="21">
        <f t="shared" si="59"/>
        <v>9.9805633987358946E-3</v>
      </c>
      <c r="L270" s="21">
        <f t="shared" si="59"/>
        <v>1.0272130714655858E-2</v>
      </c>
      <c r="M270" s="21">
        <f t="shared" si="59"/>
        <v>9.7407148095259785E-3</v>
      </c>
      <c r="N270" s="21">
        <f t="shared" si="59"/>
        <v>9.958471553830622E-3</v>
      </c>
      <c r="O270" s="21">
        <f t="shared" si="59"/>
        <v>1.025461202863596E-2</v>
      </c>
      <c r="P270" s="21">
        <f t="shared" si="59"/>
        <v>9.6964045619435651E-3</v>
      </c>
      <c r="Q270" s="21">
        <f t="shared" si="59"/>
        <v>1.0586942881244454E-2</v>
      </c>
      <c r="R270" s="21">
        <f t="shared" si="59"/>
        <v>9.9641712247533244E-3</v>
      </c>
      <c r="S270" s="21">
        <f t="shared" si="59"/>
        <v>1.0229343076812144E-2</v>
      </c>
      <c r="T270" s="21">
        <f t="shared" si="59"/>
        <v>1.0808377589504065E-2</v>
      </c>
      <c r="U270" s="21">
        <f t="shared" si="59"/>
        <v>1.1234008795977551E-2</v>
      </c>
      <c r="V270" s="21">
        <f t="shared" si="59"/>
        <v>1.142762091887187E-2</v>
      </c>
      <c r="W270" s="21">
        <f t="shared" si="59"/>
        <v>1.1336391473263426E-2</v>
      </c>
      <c r="X270" s="21">
        <f t="shared" si="59"/>
        <v>9.8135942115830307E-3</v>
      </c>
      <c r="Y270" s="21">
        <f t="shared" si="59"/>
        <v>8.5733415905856151E-3</v>
      </c>
      <c r="Z270" s="21">
        <f t="shared" si="59"/>
        <v>8.3142705531078082E-3</v>
      </c>
      <c r="AA270" s="21">
        <f t="shared" si="59"/>
        <v>8.8444273021520692E-3</v>
      </c>
      <c r="AB270" s="21">
        <f t="shared" si="59"/>
        <v>9.1439017604771633E-3</v>
      </c>
      <c r="AC270" s="21">
        <f t="shared" si="59"/>
        <v>9.0910014369019777E-3</v>
      </c>
      <c r="AD270" s="21">
        <f t="shared" si="59"/>
        <v>9.0382063539755884E-3</v>
      </c>
      <c r="AE270" s="21">
        <f t="shared" si="59"/>
        <v>8.9874683933392208E-3</v>
      </c>
    </row>
    <row r="271" spans="1:31" x14ac:dyDescent="0.2">
      <c r="A271" s="80" t="s">
        <v>513</v>
      </c>
      <c r="B271" s="4" t="s">
        <v>491</v>
      </c>
      <c r="C271" s="27">
        <v>2.5501879671115009E-3</v>
      </c>
      <c r="D271" s="27">
        <v>2.4387229780436391E-3</v>
      </c>
      <c r="E271" s="27">
        <v>2.6930490094538399E-3</v>
      </c>
      <c r="F271" s="27">
        <v>3.0207995468353936E-3</v>
      </c>
      <c r="G271" s="27">
        <v>3.0241570339828781E-3</v>
      </c>
      <c r="H271" s="27">
        <v>3.3293939862159322E-3</v>
      </c>
      <c r="I271" s="27">
        <v>3.463581220417615E-3</v>
      </c>
      <c r="J271" s="27">
        <v>3.4124290349550734E-3</v>
      </c>
      <c r="K271" s="27">
        <v>3.3123821958310697E-3</v>
      </c>
      <c r="L271" s="27">
        <v>3.6252087343514538E-3</v>
      </c>
      <c r="M271" s="27">
        <v>3.1204868660969767E-3</v>
      </c>
      <c r="N271" s="27">
        <v>3.3523158262010102E-3</v>
      </c>
      <c r="O271" s="27">
        <v>3.6713389420751611E-3</v>
      </c>
      <c r="P271" s="27">
        <v>3.1426477208453775E-3</v>
      </c>
      <c r="Q271" s="27">
        <v>4.0584458955827928E-3</v>
      </c>
      <c r="R271" s="27">
        <v>3.4595920438327279E-3</v>
      </c>
      <c r="S271" s="27">
        <v>3.7490681766256658E-3</v>
      </c>
      <c r="T271" s="27">
        <v>4.3562408061098151E-3</v>
      </c>
      <c r="U271" s="27">
        <v>4.8554579868100899E-3</v>
      </c>
      <c r="V271" s="27">
        <v>5.1225899122220066E-3</v>
      </c>
      <c r="W271" s="27">
        <v>5.1034858613267899E-3</v>
      </c>
      <c r="X271" s="27">
        <v>4.0969175081808952E-3</v>
      </c>
      <c r="Y271" s="27">
        <v>3.2555410100087927E-3</v>
      </c>
      <c r="Z271" s="27">
        <v>3.4020334077798564E-3</v>
      </c>
      <c r="AA271" s="27">
        <v>3.7488921974046427E-3</v>
      </c>
      <c r="AB271" s="27">
        <v>3.8546599770060623E-3</v>
      </c>
      <c r="AC271" s="27">
        <v>4.0771982562821142E-3</v>
      </c>
      <c r="AD271" s="27">
        <v>4.2997365355581657E-3</v>
      </c>
      <c r="AE271" s="27">
        <v>4.5222748148342181E-3</v>
      </c>
    </row>
    <row r="272" spans="1:31" x14ac:dyDescent="0.2">
      <c r="A272" s="80" t="s">
        <v>514</v>
      </c>
      <c r="B272" s="4" t="s">
        <v>493</v>
      </c>
      <c r="C272" s="21">
        <f t="shared" ref="C272:AE272" si="60">+C273+C274+C275</f>
        <v>6.522264712513216E-5</v>
      </c>
      <c r="D272" s="21">
        <f t="shared" si="60"/>
        <v>6.5940353046285981E-5</v>
      </c>
      <c r="E272" s="21">
        <f t="shared" si="60"/>
        <v>6.6992586899888441E-5</v>
      </c>
      <c r="F272" s="21">
        <f t="shared" si="60"/>
        <v>6.6154158808798432E-5</v>
      </c>
      <c r="G272" s="21">
        <f t="shared" si="60"/>
        <v>6.6441133421975734E-5</v>
      </c>
      <c r="H272" s="21">
        <f t="shared" si="60"/>
        <v>7.4038972164152373E-5</v>
      </c>
      <c r="I272" s="21">
        <f t="shared" si="60"/>
        <v>7.6327286617686673E-5</v>
      </c>
      <c r="J272" s="21">
        <f t="shared" si="60"/>
        <v>7.9918712122675433E-5</v>
      </c>
      <c r="K272" s="21">
        <f t="shared" si="60"/>
        <v>8.173050541762769E-5</v>
      </c>
      <c r="L272" s="21">
        <f t="shared" si="60"/>
        <v>8.5049015238297771E-5</v>
      </c>
      <c r="M272" s="21">
        <f t="shared" si="60"/>
        <v>8.2603630726001587E-5</v>
      </c>
      <c r="N272" s="21">
        <f t="shared" si="60"/>
        <v>1.145440799380997E-4</v>
      </c>
      <c r="O272" s="21">
        <f t="shared" si="60"/>
        <v>1.1361371997671068E-4</v>
      </c>
      <c r="P272" s="21">
        <f t="shared" si="60"/>
        <v>1.0666806271059574E-4</v>
      </c>
      <c r="Q272" s="21">
        <f t="shared" si="60"/>
        <v>1.0378322950390712E-4</v>
      </c>
      <c r="R272" s="21">
        <f t="shared" si="60"/>
        <v>1.0244617922619713E-4</v>
      </c>
      <c r="S272" s="21">
        <f t="shared" si="60"/>
        <v>1.0201157452307894E-4</v>
      </c>
      <c r="T272" s="21">
        <f t="shared" si="60"/>
        <v>9.7407237728474816E-5</v>
      </c>
      <c r="U272" s="21">
        <f t="shared" si="60"/>
        <v>9.396604433051055E-5</v>
      </c>
      <c r="V272" s="21">
        <f t="shared" si="60"/>
        <v>9.0482967151145132E-5</v>
      </c>
      <c r="W272" s="21">
        <f t="shared" si="60"/>
        <v>8.8251116987761932E-5</v>
      </c>
      <c r="X272" s="21">
        <f t="shared" si="60"/>
        <v>8.9723485108913022E-5</v>
      </c>
      <c r="Y272" s="21">
        <f t="shared" si="60"/>
        <v>9.3830589687481802E-5</v>
      </c>
      <c r="Z272" s="21">
        <f t="shared" si="60"/>
        <v>9.1781142880600669E-5</v>
      </c>
      <c r="AA272" s="21">
        <f t="shared" si="60"/>
        <v>8.7342052286792224E-5</v>
      </c>
      <c r="AB272" s="21">
        <f t="shared" si="60"/>
        <v>9.2854171834773965E-5</v>
      </c>
      <c r="AC272" s="21">
        <f t="shared" si="60"/>
        <v>9.6521644383135453E-5</v>
      </c>
      <c r="AD272" s="21">
        <f t="shared" si="60"/>
        <v>9.893442253871456E-5</v>
      </c>
      <c r="AE272" s="21">
        <f t="shared" si="60"/>
        <v>1.0334246770513509E-4</v>
      </c>
    </row>
    <row r="273" spans="1:31" x14ac:dyDescent="0.2">
      <c r="A273" s="80" t="s">
        <v>515</v>
      </c>
      <c r="B273" s="4" t="s">
        <v>495</v>
      </c>
      <c r="C273" s="27">
        <v>6.522264712513216E-5</v>
      </c>
      <c r="D273" s="27">
        <v>6.5940353046285981E-5</v>
      </c>
      <c r="E273" s="27">
        <v>6.6992586899888441E-5</v>
      </c>
      <c r="F273" s="27">
        <v>6.6154158808798432E-5</v>
      </c>
      <c r="G273" s="27">
        <v>6.6441133421975734E-5</v>
      </c>
      <c r="H273" s="27">
        <v>7.4038972164152373E-5</v>
      </c>
      <c r="I273" s="27">
        <v>7.6327286617686673E-5</v>
      </c>
      <c r="J273" s="27">
        <v>7.9918712122675433E-5</v>
      </c>
      <c r="K273" s="27">
        <v>8.173050541762769E-5</v>
      </c>
      <c r="L273" s="27">
        <v>8.5049015238297771E-5</v>
      </c>
      <c r="M273" s="27">
        <v>8.2603630726001587E-5</v>
      </c>
      <c r="N273" s="27">
        <v>1.145440799380997E-4</v>
      </c>
      <c r="O273" s="27">
        <v>1.1361371997671068E-4</v>
      </c>
      <c r="P273" s="27">
        <v>1.0666806271059574E-4</v>
      </c>
      <c r="Q273" s="27">
        <v>1.0378322950390712E-4</v>
      </c>
      <c r="R273" s="27">
        <v>1.0244617922619713E-4</v>
      </c>
      <c r="S273" s="27">
        <v>1.0201157452307894E-4</v>
      </c>
      <c r="T273" s="27">
        <v>9.7407237728474816E-5</v>
      </c>
      <c r="U273" s="27">
        <v>9.396604433051055E-5</v>
      </c>
      <c r="V273" s="27">
        <v>9.0482967151145132E-5</v>
      </c>
      <c r="W273" s="27">
        <v>8.8251116987761932E-5</v>
      </c>
      <c r="X273" s="27">
        <v>8.9723485108913022E-5</v>
      </c>
      <c r="Y273" s="27">
        <v>9.3830589687481802E-5</v>
      </c>
      <c r="Z273" s="27">
        <v>9.1781142880600669E-5</v>
      </c>
      <c r="AA273" s="27">
        <v>8.7342052286792224E-5</v>
      </c>
      <c r="AB273" s="27">
        <v>9.2854171834773965E-5</v>
      </c>
      <c r="AC273" s="27">
        <v>9.6521644383135453E-5</v>
      </c>
      <c r="AD273" s="27">
        <v>9.893442253871456E-5</v>
      </c>
      <c r="AE273" s="27">
        <v>1.0334246770513509E-4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6.1052233763618426E-3</v>
      </c>
      <c r="D276" s="27">
        <v>6.1309092213092612E-3</v>
      </c>
      <c r="E276" s="27">
        <v>6.1828360148282972E-3</v>
      </c>
      <c r="F276" s="27">
        <v>6.2767171294862093E-3</v>
      </c>
      <c r="G276" s="27">
        <v>6.3823562542366617E-3</v>
      </c>
      <c r="H276" s="27">
        <v>6.377645941853527E-3</v>
      </c>
      <c r="I276" s="27">
        <v>6.3417843419914981E-3</v>
      </c>
      <c r="J276" s="27">
        <v>6.610764784006829E-3</v>
      </c>
      <c r="K276" s="27">
        <v>6.5864506974871971E-3</v>
      </c>
      <c r="L276" s="27">
        <v>6.5618729650661067E-3</v>
      </c>
      <c r="M276" s="27">
        <v>6.5376243127030012E-3</v>
      </c>
      <c r="N276" s="27">
        <v>6.491611647691512E-3</v>
      </c>
      <c r="O276" s="27">
        <v>6.4696593665840877E-3</v>
      </c>
      <c r="P276" s="27">
        <v>6.4470887783875924E-3</v>
      </c>
      <c r="Q276" s="27">
        <v>6.4247137561577556E-3</v>
      </c>
      <c r="R276" s="27">
        <v>6.4021330016943998E-3</v>
      </c>
      <c r="S276" s="27">
        <v>6.3782633256633985E-3</v>
      </c>
      <c r="T276" s="27">
        <v>6.3547295456657747E-3</v>
      </c>
      <c r="U276" s="27">
        <v>6.2845847648369509E-3</v>
      </c>
      <c r="V276" s="27">
        <v>6.214548039498718E-3</v>
      </c>
      <c r="W276" s="27">
        <v>6.1446544949488755E-3</v>
      </c>
      <c r="X276" s="27">
        <v>5.6269532182932226E-3</v>
      </c>
      <c r="Y276" s="27">
        <v>5.2239699908893404E-3</v>
      </c>
      <c r="Z276" s="27">
        <v>4.8204560024473504E-3</v>
      </c>
      <c r="AA276" s="27">
        <v>5.0081930524606333E-3</v>
      </c>
      <c r="AB276" s="27">
        <v>5.1963876116363269E-3</v>
      </c>
      <c r="AC276" s="27">
        <v>4.9172815362367277E-3</v>
      </c>
      <c r="AD276" s="27">
        <v>4.6395353958787085E-3</v>
      </c>
      <c r="AE276" s="27">
        <v>4.3618511107998675E-3</v>
      </c>
    </row>
    <row r="277" spans="1:31" x14ac:dyDescent="0.2">
      <c r="A277" s="80" t="s">
        <v>520</v>
      </c>
      <c r="B277" s="4" t="s">
        <v>521</v>
      </c>
      <c r="C277" s="21">
        <f t="shared" ref="C277:AE277" si="61">+C278+C279+C283+C284+C285</f>
        <v>0</v>
      </c>
      <c r="D277" s="21">
        <f t="shared" si="61"/>
        <v>0</v>
      </c>
      <c r="E277" s="21">
        <f t="shared" si="61"/>
        <v>0</v>
      </c>
      <c r="F277" s="21">
        <f t="shared" si="61"/>
        <v>0</v>
      </c>
      <c r="G277" s="21">
        <f t="shared" si="61"/>
        <v>0</v>
      </c>
      <c r="H277" s="21">
        <f t="shared" si="61"/>
        <v>0</v>
      </c>
      <c r="I277" s="21">
        <f t="shared" si="61"/>
        <v>0</v>
      </c>
      <c r="J277" s="21">
        <f t="shared" si="61"/>
        <v>0</v>
      </c>
      <c r="K277" s="21">
        <f t="shared" si="61"/>
        <v>0</v>
      </c>
      <c r="L277" s="21">
        <f t="shared" si="61"/>
        <v>0</v>
      </c>
      <c r="M277" s="21">
        <f t="shared" si="61"/>
        <v>0</v>
      </c>
      <c r="N277" s="21">
        <f t="shared" si="61"/>
        <v>0</v>
      </c>
      <c r="O277" s="21">
        <f t="shared" si="61"/>
        <v>0</v>
      </c>
      <c r="P277" s="21">
        <f t="shared" si="61"/>
        <v>0</v>
      </c>
      <c r="Q277" s="21">
        <f t="shared" si="61"/>
        <v>0</v>
      </c>
      <c r="R277" s="21">
        <f t="shared" si="61"/>
        <v>0</v>
      </c>
      <c r="S277" s="21">
        <f t="shared" si="61"/>
        <v>0</v>
      </c>
      <c r="T277" s="21">
        <f t="shared" si="61"/>
        <v>0</v>
      </c>
      <c r="U277" s="21">
        <f t="shared" si="61"/>
        <v>0</v>
      </c>
      <c r="V277" s="21">
        <f t="shared" si="61"/>
        <v>0</v>
      </c>
      <c r="W277" s="21">
        <f t="shared" si="61"/>
        <v>0</v>
      </c>
      <c r="X277" s="21">
        <f t="shared" si="61"/>
        <v>0</v>
      </c>
      <c r="Y277" s="21">
        <f t="shared" si="61"/>
        <v>0</v>
      </c>
      <c r="Z277" s="21">
        <f t="shared" si="61"/>
        <v>0</v>
      </c>
      <c r="AA277" s="21">
        <f t="shared" si="61"/>
        <v>0</v>
      </c>
      <c r="AB277" s="21">
        <f t="shared" si="61"/>
        <v>0</v>
      </c>
      <c r="AC277" s="21">
        <f t="shared" si="61"/>
        <v>0</v>
      </c>
      <c r="AD277" s="21">
        <f t="shared" si="61"/>
        <v>0</v>
      </c>
      <c r="AE277" s="21">
        <f t="shared" si="61"/>
        <v>0</v>
      </c>
    </row>
    <row r="278" spans="1:31" x14ac:dyDescent="0.2">
      <c r="A278" s="80" t="s">
        <v>522</v>
      </c>
      <c r="B278" s="4" t="s">
        <v>491</v>
      </c>
      <c r="C278" s="27">
        <v>0</v>
      </c>
      <c r="D278" s="27">
        <v>0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  <c r="T278" s="27">
        <v>0</v>
      </c>
      <c r="U278" s="27">
        <v>0</v>
      </c>
      <c r="V278" s="27">
        <v>0</v>
      </c>
      <c r="W278" s="27">
        <v>0</v>
      </c>
      <c r="X278" s="27">
        <v>0</v>
      </c>
      <c r="Y278" s="27">
        <v>0</v>
      </c>
      <c r="Z278" s="27">
        <v>0</v>
      </c>
      <c r="AA278" s="27">
        <v>0</v>
      </c>
      <c r="AB278" s="27">
        <v>0</v>
      </c>
      <c r="AC278" s="27">
        <v>0</v>
      </c>
      <c r="AD278" s="27">
        <v>0</v>
      </c>
      <c r="AE278" s="27">
        <v>0</v>
      </c>
    </row>
    <row r="279" spans="1:31" x14ac:dyDescent="0.2">
      <c r="A279" s="80" t="s">
        <v>523</v>
      </c>
      <c r="B279" s="4" t="s">
        <v>493</v>
      </c>
      <c r="C279" s="21">
        <f t="shared" ref="C279:AE279" si="62">+C280+C281+C282</f>
        <v>0</v>
      </c>
      <c r="D279" s="21">
        <f t="shared" si="62"/>
        <v>0</v>
      </c>
      <c r="E279" s="21">
        <f t="shared" si="62"/>
        <v>0</v>
      </c>
      <c r="F279" s="21">
        <f t="shared" si="62"/>
        <v>0</v>
      </c>
      <c r="G279" s="21">
        <f t="shared" si="62"/>
        <v>0</v>
      </c>
      <c r="H279" s="21">
        <f t="shared" si="62"/>
        <v>0</v>
      </c>
      <c r="I279" s="21">
        <f t="shared" si="62"/>
        <v>0</v>
      </c>
      <c r="J279" s="21">
        <f t="shared" si="62"/>
        <v>0</v>
      </c>
      <c r="K279" s="21">
        <f t="shared" si="62"/>
        <v>0</v>
      </c>
      <c r="L279" s="21">
        <f t="shared" si="62"/>
        <v>0</v>
      </c>
      <c r="M279" s="21">
        <f t="shared" si="62"/>
        <v>0</v>
      </c>
      <c r="N279" s="21">
        <f t="shared" si="62"/>
        <v>0</v>
      </c>
      <c r="O279" s="21">
        <f t="shared" si="62"/>
        <v>0</v>
      </c>
      <c r="P279" s="21">
        <f t="shared" si="62"/>
        <v>0</v>
      </c>
      <c r="Q279" s="21">
        <f t="shared" si="62"/>
        <v>0</v>
      </c>
      <c r="R279" s="21">
        <f t="shared" si="62"/>
        <v>0</v>
      </c>
      <c r="S279" s="21">
        <f t="shared" si="62"/>
        <v>0</v>
      </c>
      <c r="T279" s="21">
        <f t="shared" si="62"/>
        <v>0</v>
      </c>
      <c r="U279" s="21">
        <f t="shared" si="62"/>
        <v>0</v>
      </c>
      <c r="V279" s="21">
        <f t="shared" si="62"/>
        <v>0</v>
      </c>
      <c r="W279" s="21">
        <f t="shared" si="62"/>
        <v>0</v>
      </c>
      <c r="X279" s="21">
        <f t="shared" si="62"/>
        <v>0</v>
      </c>
      <c r="Y279" s="21">
        <f t="shared" si="62"/>
        <v>0</v>
      </c>
      <c r="Z279" s="21">
        <f t="shared" si="62"/>
        <v>0</v>
      </c>
      <c r="AA279" s="21">
        <f t="shared" si="62"/>
        <v>0</v>
      </c>
      <c r="AB279" s="21">
        <f t="shared" si="62"/>
        <v>0</v>
      </c>
      <c r="AC279" s="21">
        <f t="shared" si="62"/>
        <v>0</v>
      </c>
      <c r="AD279" s="21">
        <f t="shared" si="62"/>
        <v>0</v>
      </c>
      <c r="AE279" s="21">
        <f t="shared" si="62"/>
        <v>0</v>
      </c>
    </row>
    <row r="280" spans="1:31" x14ac:dyDescent="0.2">
      <c r="A280" s="80" t="s">
        <v>524</v>
      </c>
      <c r="B280" s="4" t="s">
        <v>495</v>
      </c>
      <c r="C280" s="27">
        <v>0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  <c r="T280" s="27">
        <v>0</v>
      </c>
      <c r="U280" s="27">
        <v>0</v>
      </c>
      <c r="V280" s="27">
        <v>0</v>
      </c>
      <c r="W280" s="27">
        <v>0</v>
      </c>
      <c r="X280" s="27">
        <v>0</v>
      </c>
      <c r="Y280" s="27">
        <v>0</v>
      </c>
      <c r="Z280" s="27">
        <v>0</v>
      </c>
      <c r="AA280" s="27">
        <v>0</v>
      </c>
      <c r="AB280" s="27">
        <v>0</v>
      </c>
      <c r="AC280" s="27">
        <v>0</v>
      </c>
      <c r="AD280" s="27">
        <v>0</v>
      </c>
      <c r="AE280" s="27">
        <v>0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0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0</v>
      </c>
      <c r="U283" s="27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0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</row>
    <row r="284" spans="1:31" x14ac:dyDescent="0.2">
      <c r="A284" s="80" t="s">
        <v>528</v>
      </c>
      <c r="B284" s="4" t="s">
        <v>503</v>
      </c>
      <c r="C284" s="27">
        <v>0</v>
      </c>
      <c r="D284" s="27">
        <v>0</v>
      </c>
      <c r="E284" s="27">
        <v>0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  <c r="T284" s="27">
        <v>0</v>
      </c>
      <c r="U284" s="27">
        <v>0</v>
      </c>
      <c r="V284" s="27">
        <v>0</v>
      </c>
      <c r="W284" s="27">
        <v>0</v>
      </c>
      <c r="X284" s="27">
        <v>0</v>
      </c>
      <c r="Y284" s="27">
        <v>0</v>
      </c>
      <c r="Z284" s="27">
        <v>0</v>
      </c>
      <c r="AA284" s="27">
        <v>0</v>
      </c>
      <c r="AB284" s="27">
        <v>0</v>
      </c>
      <c r="AC284" s="27">
        <v>0</v>
      </c>
      <c r="AD284" s="27">
        <v>0</v>
      </c>
      <c r="AE284" s="27">
        <v>0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3">+C288+C289+C290</f>
        <v>1.6582162688728755E-3</v>
      </c>
      <c r="D287" s="21">
        <f t="shared" si="63"/>
        <v>1.6665555172604902E-3</v>
      </c>
      <c r="E287" s="21">
        <f t="shared" si="63"/>
        <v>1.6804967445490854E-3</v>
      </c>
      <c r="F287" s="21">
        <f t="shared" si="63"/>
        <v>1.612626945510114E-3</v>
      </c>
      <c r="G287" s="21">
        <f t="shared" si="63"/>
        <v>1.5541460945403952E-3</v>
      </c>
      <c r="H287" s="21">
        <f t="shared" si="63"/>
        <v>1.4831926266906405E-3</v>
      </c>
      <c r="I287" s="21">
        <f t="shared" si="63"/>
        <v>1.4275346494900835E-3</v>
      </c>
      <c r="J287" s="21">
        <f t="shared" si="63"/>
        <v>1.3591986142958837E-3</v>
      </c>
      <c r="K287" s="21">
        <f t="shared" si="63"/>
        <v>1.275662741256911E-3</v>
      </c>
      <c r="L287" s="21">
        <f t="shared" si="63"/>
        <v>1.1767611200171977E-3</v>
      </c>
      <c r="M287" s="21">
        <f t="shared" si="63"/>
        <v>1.0651649999549339E-3</v>
      </c>
      <c r="N287" s="21">
        <f t="shared" si="63"/>
        <v>1.030354733808159E-3</v>
      </c>
      <c r="O287" s="21">
        <f t="shared" si="63"/>
        <v>9.9103083089923587E-4</v>
      </c>
      <c r="P287" s="21">
        <f t="shared" si="63"/>
        <v>9.4659370070656528E-4</v>
      </c>
      <c r="Q287" s="21">
        <f t="shared" si="63"/>
        <v>8.963537678386038E-4</v>
      </c>
      <c r="R287" s="21">
        <f t="shared" si="63"/>
        <v>8.4063174509477938E-4</v>
      </c>
      <c r="S287" s="21">
        <f t="shared" si="63"/>
        <v>7.5811613973579344E-4</v>
      </c>
      <c r="T287" s="21">
        <f t="shared" si="63"/>
        <v>6.7443921419717886E-4</v>
      </c>
      <c r="U287" s="21">
        <f t="shared" si="63"/>
        <v>5.8802347492084637E-4</v>
      </c>
      <c r="V287" s="21">
        <f t="shared" si="63"/>
        <v>5.0272253194267019E-4</v>
      </c>
      <c r="W287" s="21">
        <f t="shared" si="63"/>
        <v>4.1996159415000014E-4</v>
      </c>
      <c r="X287" s="21">
        <f t="shared" si="63"/>
        <v>4.2034381830000013E-4</v>
      </c>
      <c r="Y287" s="21">
        <f t="shared" si="63"/>
        <v>4.1781318705000017E-4</v>
      </c>
      <c r="Z287" s="21">
        <f t="shared" si="63"/>
        <v>4.1596516080000013E-4</v>
      </c>
      <c r="AA287" s="21">
        <f t="shared" si="63"/>
        <v>4.1422371795000004E-4</v>
      </c>
      <c r="AB287" s="21">
        <f t="shared" si="63"/>
        <v>4.110676573500001E-4</v>
      </c>
      <c r="AC287" s="21">
        <f t="shared" si="63"/>
        <v>3.9674453070000009E-4</v>
      </c>
      <c r="AD287" s="21">
        <f t="shared" si="63"/>
        <v>3.7592446604999994E-4</v>
      </c>
      <c r="AE287" s="21">
        <f t="shared" si="63"/>
        <v>3.5510440140000012E-4</v>
      </c>
    </row>
    <row r="288" spans="1:31" x14ac:dyDescent="0.2">
      <c r="A288" s="80" t="s">
        <v>534</v>
      </c>
      <c r="B288" s="4" t="s">
        <v>798</v>
      </c>
      <c r="C288" s="27">
        <v>6.9087850987677648E-5</v>
      </c>
      <c r="D288" s="27">
        <v>7.0820469144313664E-5</v>
      </c>
      <c r="E288" s="27">
        <v>9.8662058441427761E-5</v>
      </c>
      <c r="F288" s="27">
        <v>5.5486525650475164E-5</v>
      </c>
      <c r="G288" s="27">
        <v>2.7800597168274121E-5</v>
      </c>
      <c r="H288" s="27">
        <v>6.9515400455354211E-6</v>
      </c>
      <c r="I288" s="27">
        <v>1.0760354011494068E-5</v>
      </c>
      <c r="J288" s="27">
        <v>1.2359627623307517E-5</v>
      </c>
      <c r="K288" s="27">
        <v>1.1979505029847918E-5</v>
      </c>
      <c r="L288" s="27">
        <v>8.1313278751460437E-6</v>
      </c>
      <c r="M288" s="27">
        <v>7.3800605373923238E-6</v>
      </c>
      <c r="N288" s="27">
        <v>6.8923712142508355E-6</v>
      </c>
      <c r="O288" s="27">
        <v>5.4984761585856387E-6</v>
      </c>
      <c r="P288" s="27">
        <v>4.2748368487965049E-6</v>
      </c>
      <c r="Q288" s="27">
        <v>3.309801893340733E-6</v>
      </c>
      <c r="R288" s="27">
        <v>2.134820091646334E-6</v>
      </c>
      <c r="S288" s="27">
        <v>1.1933148944148487E-6</v>
      </c>
      <c r="T288" s="27">
        <v>3.250177771786408E-7</v>
      </c>
      <c r="U288" s="27">
        <v>8.5337980846043983E-8</v>
      </c>
      <c r="V288" s="27">
        <v>2.0025237669948327E-8</v>
      </c>
      <c r="W288" s="27">
        <v>0</v>
      </c>
      <c r="X288" s="27">
        <v>0</v>
      </c>
      <c r="Y288" s="27">
        <v>0</v>
      </c>
      <c r="Z288" s="27">
        <v>0</v>
      </c>
      <c r="AA288" s="27">
        <v>0</v>
      </c>
      <c r="AB288" s="27">
        <v>0</v>
      </c>
      <c r="AC288" s="27">
        <v>0</v>
      </c>
      <c r="AD288" s="27">
        <v>0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1.5891284178851978E-3</v>
      </c>
      <c r="D289" s="27">
        <v>1.5957350481161764E-3</v>
      </c>
      <c r="E289" s="27">
        <v>1.5818346861076577E-3</v>
      </c>
      <c r="F289" s="27">
        <v>1.5571404198596389E-3</v>
      </c>
      <c r="G289" s="27">
        <v>1.5263454973721211E-3</v>
      </c>
      <c r="H289" s="27">
        <v>1.476241086645105E-3</v>
      </c>
      <c r="I289" s="27">
        <v>1.4167742954785895E-3</v>
      </c>
      <c r="J289" s="27">
        <v>1.3468389866725763E-3</v>
      </c>
      <c r="K289" s="27">
        <v>1.2636832362270631E-3</v>
      </c>
      <c r="L289" s="27">
        <v>1.1686297921420516E-3</v>
      </c>
      <c r="M289" s="27">
        <v>1.0577849394175416E-3</v>
      </c>
      <c r="N289" s="27">
        <v>1.0234623625939082E-3</v>
      </c>
      <c r="O289" s="27">
        <v>9.8553235474065017E-4</v>
      </c>
      <c r="P289" s="27">
        <v>9.4231886385776878E-4</v>
      </c>
      <c r="Q289" s="27">
        <v>8.9304396594526306E-4</v>
      </c>
      <c r="R289" s="27">
        <v>8.38496925003133E-4</v>
      </c>
      <c r="S289" s="27">
        <v>7.5692282484137862E-4</v>
      </c>
      <c r="T289" s="27">
        <v>6.7411419642000024E-4</v>
      </c>
      <c r="U289" s="27">
        <v>5.8793813694000034E-4</v>
      </c>
      <c r="V289" s="27">
        <v>5.0270250670500028E-4</v>
      </c>
      <c r="W289" s="27">
        <v>4.1996159415000014E-4</v>
      </c>
      <c r="X289" s="27">
        <v>4.2034381830000013E-4</v>
      </c>
      <c r="Y289" s="27">
        <v>4.1781318705000017E-4</v>
      </c>
      <c r="Z289" s="27">
        <v>4.1596516080000013E-4</v>
      </c>
      <c r="AA289" s="27">
        <v>4.1422371795000004E-4</v>
      </c>
      <c r="AB289" s="27">
        <v>4.110676573500001E-4</v>
      </c>
      <c r="AC289" s="27">
        <v>3.9674453070000009E-4</v>
      </c>
      <c r="AD289" s="27">
        <v>3.7592446604999994E-4</v>
      </c>
      <c r="AE289" s="27">
        <v>3.5510440140000012E-4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4">+C292+C293</f>
        <v>0</v>
      </c>
      <c r="D291" s="21">
        <f t="shared" si="64"/>
        <v>0</v>
      </c>
      <c r="E291" s="21">
        <f t="shared" si="64"/>
        <v>0</v>
      </c>
      <c r="F291" s="21">
        <f t="shared" si="64"/>
        <v>0</v>
      </c>
      <c r="G291" s="21">
        <f t="shared" si="64"/>
        <v>0</v>
      </c>
      <c r="H291" s="21">
        <f t="shared" si="64"/>
        <v>0</v>
      </c>
      <c r="I291" s="21">
        <f t="shared" si="64"/>
        <v>0</v>
      </c>
      <c r="J291" s="21">
        <f t="shared" si="64"/>
        <v>0</v>
      </c>
      <c r="K291" s="21">
        <f t="shared" si="64"/>
        <v>0</v>
      </c>
      <c r="L291" s="21">
        <f t="shared" si="64"/>
        <v>0</v>
      </c>
      <c r="M291" s="21">
        <f t="shared" si="64"/>
        <v>0</v>
      </c>
      <c r="N291" s="21">
        <f t="shared" si="64"/>
        <v>0</v>
      </c>
      <c r="O291" s="21">
        <f t="shared" si="64"/>
        <v>0</v>
      </c>
      <c r="P291" s="21">
        <f t="shared" si="64"/>
        <v>0</v>
      </c>
      <c r="Q291" s="21">
        <f t="shared" si="64"/>
        <v>0</v>
      </c>
      <c r="R291" s="21">
        <f t="shared" si="64"/>
        <v>0</v>
      </c>
      <c r="S291" s="21">
        <f t="shared" si="64"/>
        <v>0</v>
      </c>
      <c r="T291" s="21">
        <f t="shared" si="64"/>
        <v>0</v>
      </c>
      <c r="U291" s="21">
        <f t="shared" si="64"/>
        <v>0</v>
      </c>
      <c r="V291" s="21">
        <f t="shared" si="64"/>
        <v>0</v>
      </c>
      <c r="W291" s="21">
        <f t="shared" si="64"/>
        <v>0</v>
      </c>
      <c r="X291" s="21">
        <f t="shared" si="64"/>
        <v>0</v>
      </c>
      <c r="Y291" s="21">
        <f t="shared" si="64"/>
        <v>0</v>
      </c>
      <c r="Z291" s="21">
        <f t="shared" si="64"/>
        <v>0</v>
      </c>
      <c r="AA291" s="21">
        <f t="shared" si="64"/>
        <v>0</v>
      </c>
      <c r="AB291" s="21">
        <f t="shared" si="64"/>
        <v>0</v>
      </c>
      <c r="AC291" s="21">
        <f t="shared" si="64"/>
        <v>0</v>
      </c>
      <c r="AD291" s="21">
        <f t="shared" si="64"/>
        <v>0</v>
      </c>
      <c r="AE291" s="21">
        <f t="shared" si="64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5">+C298+C383+C391+C399+C407+C415+C423+C424</f>
        <v>1.3612835976694352E-5</v>
      </c>
      <c r="D297" s="28">
        <f t="shared" si="65"/>
        <v>2.272368E-6</v>
      </c>
      <c r="E297" s="28">
        <f t="shared" si="65"/>
        <v>3.384342298899742E-5</v>
      </c>
      <c r="F297" s="28">
        <f t="shared" si="65"/>
        <v>1.9338144000000002E-6</v>
      </c>
      <c r="G297" s="28">
        <f t="shared" si="65"/>
        <v>2.7340230990249193E-6</v>
      </c>
      <c r="H297" s="28">
        <f t="shared" si="65"/>
        <v>2.165184E-6</v>
      </c>
      <c r="I297" s="28">
        <f t="shared" si="65"/>
        <v>1.6408828799999997E-5</v>
      </c>
      <c r="J297" s="28">
        <f t="shared" si="65"/>
        <v>3.5547590400000003E-6</v>
      </c>
      <c r="K297" s="28">
        <f t="shared" si="65"/>
        <v>2.2317792000000007E-6</v>
      </c>
      <c r="L297" s="28">
        <f t="shared" si="65"/>
        <v>2.3269603106777421E-6</v>
      </c>
      <c r="M297" s="28">
        <f t="shared" si="65"/>
        <v>5.0822861359142897E-6</v>
      </c>
      <c r="N297" s="28">
        <f t="shared" si="65"/>
        <v>7.9718248993919258E-6</v>
      </c>
      <c r="O297" s="28">
        <f t="shared" si="65"/>
        <v>5.2101015907210355E-6</v>
      </c>
      <c r="P297" s="28">
        <f t="shared" si="65"/>
        <v>3.2676247112933215E-5</v>
      </c>
      <c r="Q297" s="28">
        <f t="shared" si="65"/>
        <v>7.2515044062518628E-5</v>
      </c>
      <c r="R297" s="28">
        <f t="shared" si="65"/>
        <v>1.0653888E-6</v>
      </c>
      <c r="S297" s="28">
        <f t="shared" si="65"/>
        <v>1.03072032E-5</v>
      </c>
      <c r="T297" s="28">
        <f t="shared" si="65"/>
        <v>0</v>
      </c>
      <c r="U297" s="28">
        <f t="shared" si="65"/>
        <v>0</v>
      </c>
      <c r="V297" s="28">
        <f t="shared" si="65"/>
        <v>0</v>
      </c>
      <c r="W297" s="28">
        <f t="shared" si="65"/>
        <v>0</v>
      </c>
      <c r="X297" s="28">
        <f t="shared" si="65"/>
        <v>0</v>
      </c>
      <c r="Y297" s="28">
        <f t="shared" si="65"/>
        <v>1.2927432649925582E-5</v>
      </c>
      <c r="Z297" s="28">
        <f t="shared" si="65"/>
        <v>0</v>
      </c>
      <c r="AA297" s="28">
        <f t="shared" si="65"/>
        <v>8.2699924868520401E-9</v>
      </c>
      <c r="AB297" s="28">
        <f t="shared" si="65"/>
        <v>0</v>
      </c>
      <c r="AC297" s="28">
        <f t="shared" si="65"/>
        <v>1.1222109161602992E-4</v>
      </c>
      <c r="AD297" s="28">
        <f t="shared" si="65"/>
        <v>4.111407050177785E-5</v>
      </c>
      <c r="AE297" s="28">
        <f t="shared" si="65"/>
        <v>8.1855095982267336E-5</v>
      </c>
    </row>
    <row r="298" spans="1:31" x14ac:dyDescent="0.2">
      <c r="A298" s="9" t="s">
        <v>549</v>
      </c>
      <c r="B298" s="4" t="s">
        <v>550</v>
      </c>
      <c r="C298" s="21">
        <f t="shared" ref="C298:AE298" si="66">+C299+C367</f>
        <v>2.1390407766943543E-6</v>
      </c>
      <c r="D298" s="21">
        <f t="shared" si="66"/>
        <v>0</v>
      </c>
      <c r="E298" s="21">
        <f t="shared" si="66"/>
        <v>3.0372005388997418E-5</v>
      </c>
      <c r="F298" s="21">
        <f t="shared" si="66"/>
        <v>0</v>
      </c>
      <c r="G298" s="21">
        <f t="shared" si="66"/>
        <v>1.9251366990249195E-6</v>
      </c>
      <c r="H298" s="21">
        <f t="shared" si="66"/>
        <v>0</v>
      </c>
      <c r="I298" s="21">
        <f t="shared" si="66"/>
        <v>0</v>
      </c>
      <c r="J298" s="21">
        <f t="shared" si="66"/>
        <v>0</v>
      </c>
      <c r="K298" s="21">
        <f t="shared" si="66"/>
        <v>0</v>
      </c>
      <c r="L298" s="21">
        <f t="shared" si="66"/>
        <v>8.5561631067774197E-7</v>
      </c>
      <c r="M298" s="21">
        <f t="shared" si="66"/>
        <v>3.6791501359142898E-6</v>
      </c>
      <c r="N298" s="21">
        <f t="shared" si="66"/>
        <v>5.5284328993919267E-6</v>
      </c>
      <c r="O298" s="21">
        <f t="shared" si="66"/>
        <v>2.327624790721035E-6</v>
      </c>
      <c r="P298" s="21">
        <f t="shared" si="66"/>
        <v>4.0467623129332156E-6</v>
      </c>
      <c r="Q298" s="21">
        <f t="shared" si="66"/>
        <v>2.2056929502518622E-5</v>
      </c>
      <c r="R298" s="21">
        <f t="shared" si="66"/>
        <v>0</v>
      </c>
      <c r="S298" s="21">
        <f t="shared" si="66"/>
        <v>0</v>
      </c>
      <c r="T298" s="21">
        <f t="shared" si="66"/>
        <v>0</v>
      </c>
      <c r="U298" s="21">
        <f t="shared" si="66"/>
        <v>0</v>
      </c>
      <c r="V298" s="21">
        <f t="shared" si="66"/>
        <v>0</v>
      </c>
      <c r="W298" s="21">
        <f t="shared" si="66"/>
        <v>0</v>
      </c>
      <c r="X298" s="21">
        <f t="shared" si="66"/>
        <v>0</v>
      </c>
      <c r="Y298" s="21">
        <f t="shared" si="66"/>
        <v>7.7127126499255812E-6</v>
      </c>
      <c r="Z298" s="21">
        <f t="shared" si="66"/>
        <v>0</v>
      </c>
      <c r="AA298" s="21">
        <f t="shared" si="66"/>
        <v>8.2699924868520401E-9</v>
      </c>
      <c r="AB298" s="21">
        <f t="shared" si="66"/>
        <v>0</v>
      </c>
      <c r="AC298" s="21">
        <f t="shared" si="66"/>
        <v>9.3238771616029918E-5</v>
      </c>
      <c r="AD298" s="21">
        <f t="shared" si="66"/>
        <v>3.2538382821777851E-5</v>
      </c>
      <c r="AE298" s="21">
        <f t="shared" si="66"/>
        <v>7.2800393262267336E-5</v>
      </c>
    </row>
    <row r="299" spans="1:31" x14ac:dyDescent="0.2">
      <c r="A299" s="9" t="s">
        <v>551</v>
      </c>
      <c r="B299" s="4" t="s">
        <v>552</v>
      </c>
      <c r="C299" s="21">
        <f t="shared" ref="C299:AE299" si="67">+C300+C349+C364</f>
        <v>2.1390407766943543E-6</v>
      </c>
      <c r="D299" s="21">
        <f t="shared" si="67"/>
        <v>0</v>
      </c>
      <c r="E299" s="21">
        <f t="shared" si="67"/>
        <v>3.0372005388997418E-5</v>
      </c>
      <c r="F299" s="21">
        <f t="shared" si="67"/>
        <v>0</v>
      </c>
      <c r="G299" s="21">
        <f t="shared" si="67"/>
        <v>1.9251366990249195E-6</v>
      </c>
      <c r="H299" s="21">
        <f t="shared" si="67"/>
        <v>0</v>
      </c>
      <c r="I299" s="21">
        <f t="shared" si="67"/>
        <v>0</v>
      </c>
      <c r="J299" s="21">
        <f t="shared" si="67"/>
        <v>0</v>
      </c>
      <c r="K299" s="21">
        <f t="shared" si="67"/>
        <v>0</v>
      </c>
      <c r="L299" s="21">
        <f t="shared" si="67"/>
        <v>8.5561631067774197E-7</v>
      </c>
      <c r="M299" s="21">
        <f t="shared" si="67"/>
        <v>3.6791501359142898E-6</v>
      </c>
      <c r="N299" s="21">
        <f t="shared" si="67"/>
        <v>5.5284328993919267E-6</v>
      </c>
      <c r="O299" s="21">
        <f t="shared" si="67"/>
        <v>2.327624790721035E-6</v>
      </c>
      <c r="P299" s="21">
        <f t="shared" si="67"/>
        <v>4.0467623129332156E-6</v>
      </c>
      <c r="Q299" s="21">
        <f t="shared" si="67"/>
        <v>2.2056929502518622E-5</v>
      </c>
      <c r="R299" s="21">
        <f t="shared" si="67"/>
        <v>0</v>
      </c>
      <c r="S299" s="21">
        <f t="shared" si="67"/>
        <v>0</v>
      </c>
      <c r="T299" s="21">
        <f t="shared" si="67"/>
        <v>0</v>
      </c>
      <c r="U299" s="21">
        <f t="shared" si="67"/>
        <v>0</v>
      </c>
      <c r="V299" s="21">
        <f t="shared" si="67"/>
        <v>0</v>
      </c>
      <c r="W299" s="21">
        <f t="shared" si="67"/>
        <v>0</v>
      </c>
      <c r="X299" s="21">
        <f t="shared" si="67"/>
        <v>0</v>
      </c>
      <c r="Y299" s="21">
        <f t="shared" si="67"/>
        <v>7.7127126499255812E-6</v>
      </c>
      <c r="Z299" s="21">
        <f t="shared" si="67"/>
        <v>0</v>
      </c>
      <c r="AA299" s="21">
        <f t="shared" si="67"/>
        <v>8.2699924868520401E-9</v>
      </c>
      <c r="AB299" s="21">
        <f t="shared" si="67"/>
        <v>0</v>
      </c>
      <c r="AC299" s="21">
        <f t="shared" si="67"/>
        <v>9.3238771616029918E-5</v>
      </c>
      <c r="AD299" s="21">
        <f t="shared" si="67"/>
        <v>3.2538382821777851E-5</v>
      </c>
      <c r="AE299" s="21">
        <f t="shared" si="67"/>
        <v>7.2800393262267336E-5</v>
      </c>
    </row>
    <row r="300" spans="1:31" x14ac:dyDescent="0.2">
      <c r="A300" s="9" t="s">
        <v>553</v>
      </c>
      <c r="B300" s="4" t="s">
        <v>554</v>
      </c>
      <c r="C300" s="21">
        <f t="shared" ref="C300:AE300" si="68">+C301+C341</f>
        <v>0</v>
      </c>
      <c r="D300" s="21">
        <f t="shared" si="68"/>
        <v>0</v>
      </c>
      <c r="E300" s="21">
        <f t="shared" si="68"/>
        <v>0</v>
      </c>
      <c r="F300" s="21">
        <f t="shared" si="68"/>
        <v>0</v>
      </c>
      <c r="G300" s="21">
        <f t="shared" si="68"/>
        <v>0</v>
      </c>
      <c r="H300" s="21">
        <f t="shared" si="68"/>
        <v>0</v>
      </c>
      <c r="I300" s="21">
        <f t="shared" si="68"/>
        <v>0</v>
      </c>
      <c r="J300" s="21">
        <f t="shared" si="68"/>
        <v>0</v>
      </c>
      <c r="K300" s="21">
        <f t="shared" si="68"/>
        <v>0</v>
      </c>
      <c r="L300" s="21">
        <f t="shared" si="68"/>
        <v>0</v>
      </c>
      <c r="M300" s="21">
        <f t="shared" si="68"/>
        <v>0</v>
      </c>
      <c r="N300" s="21">
        <f t="shared" si="68"/>
        <v>0</v>
      </c>
      <c r="O300" s="21">
        <f t="shared" si="68"/>
        <v>0</v>
      </c>
      <c r="P300" s="21">
        <f t="shared" si="68"/>
        <v>0</v>
      </c>
      <c r="Q300" s="21">
        <f t="shared" si="68"/>
        <v>0</v>
      </c>
      <c r="R300" s="21">
        <f t="shared" si="68"/>
        <v>0</v>
      </c>
      <c r="S300" s="21">
        <f t="shared" si="68"/>
        <v>0</v>
      </c>
      <c r="T300" s="21">
        <f t="shared" si="68"/>
        <v>0</v>
      </c>
      <c r="U300" s="21">
        <f t="shared" si="68"/>
        <v>0</v>
      </c>
      <c r="V300" s="21">
        <f t="shared" si="68"/>
        <v>0</v>
      </c>
      <c r="W300" s="21">
        <f t="shared" si="68"/>
        <v>0</v>
      </c>
      <c r="X300" s="21">
        <f t="shared" si="68"/>
        <v>0</v>
      </c>
      <c r="Y300" s="21">
        <f t="shared" si="68"/>
        <v>0</v>
      </c>
      <c r="Z300" s="21">
        <f t="shared" si="68"/>
        <v>0</v>
      </c>
      <c r="AA300" s="21">
        <f t="shared" si="68"/>
        <v>0</v>
      </c>
      <c r="AB300" s="21">
        <f t="shared" si="68"/>
        <v>0</v>
      </c>
      <c r="AC300" s="21">
        <f t="shared" si="68"/>
        <v>0</v>
      </c>
      <c r="AD300" s="21">
        <f t="shared" si="68"/>
        <v>0</v>
      </c>
      <c r="AE300" s="21">
        <f t="shared" si="68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9">+C302+C315+C328</f>
        <v>0</v>
      </c>
      <c r="D301" s="21">
        <f t="shared" si="69"/>
        <v>0</v>
      </c>
      <c r="E301" s="21">
        <f t="shared" si="69"/>
        <v>0</v>
      </c>
      <c r="F301" s="21">
        <f t="shared" si="69"/>
        <v>0</v>
      </c>
      <c r="G301" s="21">
        <f t="shared" si="69"/>
        <v>0</v>
      </c>
      <c r="H301" s="21">
        <f t="shared" si="69"/>
        <v>0</v>
      </c>
      <c r="I301" s="21">
        <f t="shared" si="69"/>
        <v>0</v>
      </c>
      <c r="J301" s="21">
        <f t="shared" si="69"/>
        <v>0</v>
      </c>
      <c r="K301" s="21">
        <f t="shared" si="69"/>
        <v>0</v>
      </c>
      <c r="L301" s="21">
        <f t="shared" si="69"/>
        <v>0</v>
      </c>
      <c r="M301" s="21">
        <f t="shared" si="69"/>
        <v>0</v>
      </c>
      <c r="N301" s="21">
        <f t="shared" si="69"/>
        <v>0</v>
      </c>
      <c r="O301" s="21">
        <f t="shared" si="69"/>
        <v>0</v>
      </c>
      <c r="P301" s="21">
        <f t="shared" si="69"/>
        <v>0</v>
      </c>
      <c r="Q301" s="21">
        <f t="shared" si="69"/>
        <v>0</v>
      </c>
      <c r="R301" s="21">
        <f t="shared" si="69"/>
        <v>0</v>
      </c>
      <c r="S301" s="21">
        <f t="shared" si="69"/>
        <v>0</v>
      </c>
      <c r="T301" s="21">
        <f t="shared" si="69"/>
        <v>0</v>
      </c>
      <c r="U301" s="21">
        <f t="shared" si="69"/>
        <v>0</v>
      </c>
      <c r="V301" s="21">
        <f t="shared" si="69"/>
        <v>0</v>
      </c>
      <c r="W301" s="21">
        <f t="shared" si="69"/>
        <v>0</v>
      </c>
      <c r="X301" s="21">
        <f t="shared" si="69"/>
        <v>0</v>
      </c>
      <c r="Y301" s="21">
        <f t="shared" si="69"/>
        <v>0</v>
      </c>
      <c r="Z301" s="21">
        <f t="shared" si="69"/>
        <v>0</v>
      </c>
      <c r="AA301" s="21">
        <f t="shared" si="69"/>
        <v>0</v>
      </c>
      <c r="AB301" s="21">
        <f t="shared" si="69"/>
        <v>0</v>
      </c>
      <c r="AC301" s="21">
        <f t="shared" si="69"/>
        <v>0</v>
      </c>
      <c r="AD301" s="21">
        <f t="shared" si="69"/>
        <v>0</v>
      </c>
      <c r="AE301" s="21">
        <f t="shared" si="69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0">+C303+C304+C305+C306+C307+C308+C309+C310+C311+C312+C313+C314</f>
        <v>0</v>
      </c>
      <c r="D302" s="21">
        <f t="shared" si="70"/>
        <v>0</v>
      </c>
      <c r="E302" s="21">
        <f t="shared" si="70"/>
        <v>0</v>
      </c>
      <c r="F302" s="21">
        <f t="shared" si="70"/>
        <v>0</v>
      </c>
      <c r="G302" s="21">
        <f t="shared" si="70"/>
        <v>0</v>
      </c>
      <c r="H302" s="21">
        <f t="shared" si="70"/>
        <v>0</v>
      </c>
      <c r="I302" s="21">
        <f t="shared" si="70"/>
        <v>0</v>
      </c>
      <c r="J302" s="21">
        <f t="shared" si="70"/>
        <v>0</v>
      </c>
      <c r="K302" s="21">
        <f t="shared" si="70"/>
        <v>0</v>
      </c>
      <c r="L302" s="21">
        <f t="shared" si="70"/>
        <v>0</v>
      </c>
      <c r="M302" s="21">
        <f t="shared" si="70"/>
        <v>0</v>
      </c>
      <c r="N302" s="21">
        <f t="shared" si="70"/>
        <v>0</v>
      </c>
      <c r="O302" s="21">
        <f t="shared" si="70"/>
        <v>0</v>
      </c>
      <c r="P302" s="21">
        <f t="shared" si="70"/>
        <v>0</v>
      </c>
      <c r="Q302" s="21">
        <f t="shared" si="70"/>
        <v>0</v>
      </c>
      <c r="R302" s="21">
        <f t="shared" si="70"/>
        <v>0</v>
      </c>
      <c r="S302" s="21">
        <f t="shared" si="70"/>
        <v>0</v>
      </c>
      <c r="T302" s="21">
        <f t="shared" si="70"/>
        <v>0</v>
      </c>
      <c r="U302" s="21">
        <f t="shared" si="70"/>
        <v>0</v>
      </c>
      <c r="V302" s="21">
        <f t="shared" si="70"/>
        <v>0</v>
      </c>
      <c r="W302" s="21">
        <f t="shared" si="70"/>
        <v>0</v>
      </c>
      <c r="X302" s="21">
        <f t="shared" si="70"/>
        <v>0</v>
      </c>
      <c r="Y302" s="21">
        <f t="shared" si="70"/>
        <v>0</v>
      </c>
      <c r="Z302" s="21">
        <f t="shared" si="70"/>
        <v>0</v>
      </c>
      <c r="AA302" s="21">
        <f t="shared" si="70"/>
        <v>0</v>
      </c>
      <c r="AB302" s="21">
        <f t="shared" si="70"/>
        <v>0</v>
      </c>
      <c r="AC302" s="21">
        <f t="shared" si="70"/>
        <v>0</v>
      </c>
      <c r="AD302" s="21">
        <f t="shared" si="70"/>
        <v>0</v>
      </c>
      <c r="AE302" s="21">
        <f t="shared" si="70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1">+C316+C317+C318+C319+C320+C321+C322+C323+C324+C325+C326+C327</f>
        <v>0</v>
      </c>
      <c r="D315" s="21">
        <f t="shared" si="71"/>
        <v>0</v>
      </c>
      <c r="E315" s="21">
        <f t="shared" si="71"/>
        <v>0</v>
      </c>
      <c r="F315" s="21">
        <f t="shared" si="71"/>
        <v>0</v>
      </c>
      <c r="G315" s="21">
        <f t="shared" si="71"/>
        <v>0</v>
      </c>
      <c r="H315" s="21">
        <f t="shared" si="71"/>
        <v>0</v>
      </c>
      <c r="I315" s="21">
        <f t="shared" si="71"/>
        <v>0</v>
      </c>
      <c r="J315" s="21">
        <f t="shared" si="71"/>
        <v>0</v>
      </c>
      <c r="K315" s="21">
        <f t="shared" si="71"/>
        <v>0</v>
      </c>
      <c r="L315" s="21">
        <f t="shared" si="71"/>
        <v>0</v>
      </c>
      <c r="M315" s="21">
        <f t="shared" si="71"/>
        <v>0</v>
      </c>
      <c r="N315" s="21">
        <f t="shared" si="71"/>
        <v>0</v>
      </c>
      <c r="O315" s="21">
        <f t="shared" si="71"/>
        <v>0</v>
      </c>
      <c r="P315" s="21">
        <f t="shared" si="71"/>
        <v>0</v>
      </c>
      <c r="Q315" s="21">
        <f t="shared" si="71"/>
        <v>0</v>
      </c>
      <c r="R315" s="21">
        <f t="shared" si="71"/>
        <v>0</v>
      </c>
      <c r="S315" s="21">
        <f t="shared" si="71"/>
        <v>0</v>
      </c>
      <c r="T315" s="21">
        <f t="shared" si="71"/>
        <v>0</v>
      </c>
      <c r="U315" s="21">
        <f t="shared" si="71"/>
        <v>0</v>
      </c>
      <c r="V315" s="21">
        <f t="shared" si="71"/>
        <v>0</v>
      </c>
      <c r="W315" s="21">
        <f t="shared" si="71"/>
        <v>0</v>
      </c>
      <c r="X315" s="21">
        <f t="shared" si="71"/>
        <v>0</v>
      </c>
      <c r="Y315" s="21">
        <f t="shared" si="71"/>
        <v>0</v>
      </c>
      <c r="Z315" s="21">
        <f t="shared" si="71"/>
        <v>0</v>
      </c>
      <c r="AA315" s="21">
        <f t="shared" si="71"/>
        <v>0</v>
      </c>
      <c r="AB315" s="21">
        <f t="shared" si="71"/>
        <v>0</v>
      </c>
      <c r="AC315" s="21">
        <f t="shared" si="71"/>
        <v>0</v>
      </c>
      <c r="AD315" s="21">
        <f t="shared" si="71"/>
        <v>0</v>
      </c>
      <c r="AE315" s="21">
        <f t="shared" si="71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2">+C329+C330+C331+C332+C333+C334+C335+C336+C337+C338+C339+C340</f>
        <v>0</v>
      </c>
      <c r="D328" s="21">
        <f t="shared" si="72"/>
        <v>0</v>
      </c>
      <c r="E328" s="21">
        <f t="shared" si="72"/>
        <v>0</v>
      </c>
      <c r="F328" s="21">
        <f t="shared" si="72"/>
        <v>0</v>
      </c>
      <c r="G328" s="21">
        <f t="shared" si="72"/>
        <v>0</v>
      </c>
      <c r="H328" s="21">
        <f t="shared" si="72"/>
        <v>0</v>
      </c>
      <c r="I328" s="21">
        <f t="shared" si="72"/>
        <v>0</v>
      </c>
      <c r="J328" s="21">
        <f t="shared" si="72"/>
        <v>0</v>
      </c>
      <c r="K328" s="21">
        <f t="shared" si="72"/>
        <v>0</v>
      </c>
      <c r="L328" s="21">
        <f t="shared" si="72"/>
        <v>0</v>
      </c>
      <c r="M328" s="21">
        <f t="shared" si="72"/>
        <v>0</v>
      </c>
      <c r="N328" s="21">
        <f t="shared" si="72"/>
        <v>0</v>
      </c>
      <c r="O328" s="21">
        <f t="shared" si="72"/>
        <v>0</v>
      </c>
      <c r="P328" s="21">
        <f t="shared" si="72"/>
        <v>0</v>
      </c>
      <c r="Q328" s="21">
        <f t="shared" si="72"/>
        <v>0</v>
      </c>
      <c r="R328" s="21">
        <f t="shared" si="72"/>
        <v>0</v>
      </c>
      <c r="S328" s="21">
        <f t="shared" si="72"/>
        <v>0</v>
      </c>
      <c r="T328" s="21">
        <f t="shared" si="72"/>
        <v>0</v>
      </c>
      <c r="U328" s="21">
        <f t="shared" si="72"/>
        <v>0</v>
      </c>
      <c r="V328" s="21">
        <f t="shared" si="72"/>
        <v>0</v>
      </c>
      <c r="W328" s="21">
        <f t="shared" si="72"/>
        <v>0</v>
      </c>
      <c r="X328" s="21">
        <f t="shared" si="72"/>
        <v>0</v>
      </c>
      <c r="Y328" s="21">
        <f t="shared" si="72"/>
        <v>0</v>
      </c>
      <c r="Z328" s="21">
        <f t="shared" si="72"/>
        <v>0</v>
      </c>
      <c r="AA328" s="21">
        <f t="shared" si="72"/>
        <v>0</v>
      </c>
      <c r="AB328" s="21">
        <f t="shared" si="72"/>
        <v>0</v>
      </c>
      <c r="AC328" s="21">
        <f t="shared" si="72"/>
        <v>0</v>
      </c>
      <c r="AD328" s="21">
        <f t="shared" si="72"/>
        <v>0</v>
      </c>
      <c r="AE328" s="21">
        <f t="shared" si="72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3">+C342+C343+C344+C345+C346+C347+C348</f>
        <v>0</v>
      </c>
      <c r="D341" s="21">
        <f t="shared" si="73"/>
        <v>0</v>
      </c>
      <c r="E341" s="21">
        <f t="shared" si="73"/>
        <v>0</v>
      </c>
      <c r="F341" s="21">
        <f t="shared" si="73"/>
        <v>0</v>
      </c>
      <c r="G341" s="21">
        <f t="shared" si="73"/>
        <v>0</v>
      </c>
      <c r="H341" s="21">
        <f t="shared" si="73"/>
        <v>0</v>
      </c>
      <c r="I341" s="21">
        <f t="shared" si="73"/>
        <v>0</v>
      </c>
      <c r="J341" s="21">
        <f t="shared" si="73"/>
        <v>0</v>
      </c>
      <c r="K341" s="21">
        <f t="shared" si="73"/>
        <v>0</v>
      </c>
      <c r="L341" s="21">
        <f t="shared" si="73"/>
        <v>0</v>
      </c>
      <c r="M341" s="21">
        <f t="shared" si="73"/>
        <v>0</v>
      </c>
      <c r="N341" s="21">
        <f t="shared" si="73"/>
        <v>0</v>
      </c>
      <c r="O341" s="21">
        <f t="shared" si="73"/>
        <v>0</v>
      </c>
      <c r="P341" s="21">
        <f t="shared" si="73"/>
        <v>0</v>
      </c>
      <c r="Q341" s="21">
        <f t="shared" si="73"/>
        <v>0</v>
      </c>
      <c r="R341" s="21">
        <f t="shared" si="73"/>
        <v>0</v>
      </c>
      <c r="S341" s="21">
        <f t="shared" si="73"/>
        <v>0</v>
      </c>
      <c r="T341" s="21">
        <f t="shared" si="73"/>
        <v>0</v>
      </c>
      <c r="U341" s="21">
        <f t="shared" si="73"/>
        <v>0</v>
      </c>
      <c r="V341" s="21">
        <f t="shared" si="73"/>
        <v>0</v>
      </c>
      <c r="W341" s="21">
        <f t="shared" si="73"/>
        <v>0</v>
      </c>
      <c r="X341" s="21">
        <f t="shared" si="73"/>
        <v>0</v>
      </c>
      <c r="Y341" s="21">
        <f t="shared" si="73"/>
        <v>0</v>
      </c>
      <c r="Z341" s="21">
        <f t="shared" si="73"/>
        <v>0</v>
      </c>
      <c r="AA341" s="21">
        <f t="shared" si="73"/>
        <v>0</v>
      </c>
      <c r="AB341" s="21">
        <f t="shared" si="73"/>
        <v>0</v>
      </c>
      <c r="AC341" s="21">
        <f t="shared" si="73"/>
        <v>0</v>
      </c>
      <c r="AD341" s="21">
        <f t="shared" si="73"/>
        <v>0</v>
      </c>
      <c r="AE341" s="21">
        <f t="shared" si="73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4">+C350+C355+C358+C363</f>
        <v>2.1390407766943543E-6</v>
      </c>
      <c r="D349" s="21">
        <f t="shared" si="74"/>
        <v>0</v>
      </c>
      <c r="E349" s="21">
        <f t="shared" si="74"/>
        <v>3.0372005388997418E-5</v>
      </c>
      <c r="F349" s="21">
        <f t="shared" si="74"/>
        <v>0</v>
      </c>
      <c r="G349" s="21">
        <f t="shared" si="74"/>
        <v>1.9251366990249195E-6</v>
      </c>
      <c r="H349" s="21">
        <f t="shared" si="74"/>
        <v>0</v>
      </c>
      <c r="I349" s="21">
        <f t="shared" si="74"/>
        <v>0</v>
      </c>
      <c r="J349" s="21">
        <f t="shared" si="74"/>
        <v>0</v>
      </c>
      <c r="K349" s="21">
        <f t="shared" si="74"/>
        <v>0</v>
      </c>
      <c r="L349" s="21">
        <f t="shared" si="74"/>
        <v>8.5561631067774197E-7</v>
      </c>
      <c r="M349" s="21">
        <f t="shared" si="74"/>
        <v>3.6791501359142898E-6</v>
      </c>
      <c r="N349" s="21">
        <f t="shared" si="74"/>
        <v>5.5284328993919267E-6</v>
      </c>
      <c r="O349" s="21">
        <f t="shared" si="74"/>
        <v>2.327624790721035E-6</v>
      </c>
      <c r="P349" s="21">
        <f t="shared" si="74"/>
        <v>4.0467623129332156E-6</v>
      </c>
      <c r="Q349" s="21">
        <f t="shared" si="74"/>
        <v>2.2056929502518622E-5</v>
      </c>
      <c r="R349" s="21">
        <f t="shared" si="74"/>
        <v>0</v>
      </c>
      <c r="S349" s="21">
        <f t="shared" si="74"/>
        <v>0</v>
      </c>
      <c r="T349" s="21">
        <f t="shared" si="74"/>
        <v>0</v>
      </c>
      <c r="U349" s="21">
        <f t="shared" si="74"/>
        <v>0</v>
      </c>
      <c r="V349" s="21">
        <f t="shared" si="74"/>
        <v>0</v>
      </c>
      <c r="W349" s="21">
        <f t="shared" si="74"/>
        <v>0</v>
      </c>
      <c r="X349" s="21">
        <f t="shared" si="74"/>
        <v>0</v>
      </c>
      <c r="Y349" s="21">
        <f t="shared" si="74"/>
        <v>7.7127126499255812E-6</v>
      </c>
      <c r="Z349" s="21">
        <f t="shared" si="74"/>
        <v>0</v>
      </c>
      <c r="AA349" s="21">
        <f t="shared" si="74"/>
        <v>8.2699924868520401E-9</v>
      </c>
      <c r="AB349" s="21">
        <f t="shared" si="74"/>
        <v>0</v>
      </c>
      <c r="AC349" s="21">
        <f t="shared" si="74"/>
        <v>9.3238771616029918E-5</v>
      </c>
      <c r="AD349" s="21">
        <f t="shared" si="74"/>
        <v>3.2538382821777851E-5</v>
      </c>
      <c r="AE349" s="21">
        <f t="shared" si="74"/>
        <v>7.2800393262267336E-5</v>
      </c>
    </row>
    <row r="350" spans="1:31" x14ac:dyDescent="0.2">
      <c r="A350" s="9" t="s">
        <v>608</v>
      </c>
      <c r="B350" s="4" t="s">
        <v>609</v>
      </c>
      <c r="C350" s="21">
        <f t="shared" ref="C350:AE350" si="75">+C351+C352+C353+C354</f>
        <v>0</v>
      </c>
      <c r="D350" s="21">
        <f t="shared" si="75"/>
        <v>0</v>
      </c>
      <c r="E350" s="21">
        <f t="shared" si="75"/>
        <v>0</v>
      </c>
      <c r="F350" s="21">
        <f t="shared" si="75"/>
        <v>0</v>
      </c>
      <c r="G350" s="21">
        <f t="shared" si="75"/>
        <v>0</v>
      </c>
      <c r="H350" s="21">
        <f t="shared" si="75"/>
        <v>0</v>
      </c>
      <c r="I350" s="21">
        <f t="shared" si="75"/>
        <v>0</v>
      </c>
      <c r="J350" s="21">
        <f t="shared" si="75"/>
        <v>0</v>
      </c>
      <c r="K350" s="21">
        <f t="shared" si="75"/>
        <v>0</v>
      </c>
      <c r="L350" s="21">
        <f t="shared" si="75"/>
        <v>0</v>
      </c>
      <c r="M350" s="21">
        <f t="shared" si="75"/>
        <v>0</v>
      </c>
      <c r="N350" s="21">
        <f t="shared" si="75"/>
        <v>0</v>
      </c>
      <c r="O350" s="21">
        <f t="shared" si="75"/>
        <v>0</v>
      </c>
      <c r="P350" s="21">
        <f t="shared" si="75"/>
        <v>0</v>
      </c>
      <c r="Q350" s="21">
        <f t="shared" si="75"/>
        <v>0</v>
      </c>
      <c r="R350" s="21">
        <f t="shared" si="75"/>
        <v>0</v>
      </c>
      <c r="S350" s="21">
        <f t="shared" si="75"/>
        <v>0</v>
      </c>
      <c r="T350" s="21">
        <f t="shared" si="75"/>
        <v>0</v>
      </c>
      <c r="U350" s="21">
        <f t="shared" si="75"/>
        <v>0</v>
      </c>
      <c r="V350" s="21">
        <f t="shared" si="75"/>
        <v>0</v>
      </c>
      <c r="W350" s="21">
        <f t="shared" si="75"/>
        <v>0</v>
      </c>
      <c r="X350" s="21">
        <f t="shared" si="75"/>
        <v>0</v>
      </c>
      <c r="Y350" s="21">
        <f t="shared" si="75"/>
        <v>0</v>
      </c>
      <c r="Z350" s="21">
        <f t="shared" si="75"/>
        <v>0</v>
      </c>
      <c r="AA350" s="21">
        <f t="shared" si="75"/>
        <v>0</v>
      </c>
      <c r="AB350" s="21">
        <f t="shared" si="75"/>
        <v>0</v>
      </c>
      <c r="AC350" s="21">
        <f t="shared" si="75"/>
        <v>0</v>
      </c>
      <c r="AD350" s="21">
        <f t="shared" si="75"/>
        <v>0</v>
      </c>
      <c r="AE350" s="21">
        <f t="shared" si="7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6">+C356+C357</f>
        <v>0</v>
      </c>
      <c r="D355" s="21">
        <f t="shared" si="76"/>
        <v>0</v>
      </c>
      <c r="E355" s="21">
        <f t="shared" si="76"/>
        <v>0</v>
      </c>
      <c r="F355" s="21">
        <f t="shared" si="76"/>
        <v>0</v>
      </c>
      <c r="G355" s="21">
        <f t="shared" si="76"/>
        <v>0</v>
      </c>
      <c r="H355" s="21">
        <f t="shared" si="76"/>
        <v>0</v>
      </c>
      <c r="I355" s="21">
        <f t="shared" si="76"/>
        <v>0</v>
      </c>
      <c r="J355" s="21">
        <f t="shared" si="76"/>
        <v>0</v>
      </c>
      <c r="K355" s="21">
        <f t="shared" si="76"/>
        <v>0</v>
      </c>
      <c r="L355" s="21">
        <f t="shared" si="76"/>
        <v>0</v>
      </c>
      <c r="M355" s="21">
        <f t="shared" si="76"/>
        <v>0</v>
      </c>
      <c r="N355" s="21">
        <f t="shared" si="76"/>
        <v>0</v>
      </c>
      <c r="O355" s="21">
        <f t="shared" si="76"/>
        <v>0</v>
      </c>
      <c r="P355" s="21">
        <f t="shared" si="76"/>
        <v>0</v>
      </c>
      <c r="Q355" s="21">
        <f t="shared" si="76"/>
        <v>0</v>
      </c>
      <c r="R355" s="21">
        <f t="shared" si="76"/>
        <v>0</v>
      </c>
      <c r="S355" s="21">
        <f t="shared" si="76"/>
        <v>0</v>
      </c>
      <c r="T355" s="21">
        <f t="shared" si="76"/>
        <v>0</v>
      </c>
      <c r="U355" s="21">
        <f t="shared" si="76"/>
        <v>0</v>
      </c>
      <c r="V355" s="21">
        <f t="shared" si="76"/>
        <v>0</v>
      </c>
      <c r="W355" s="21">
        <f t="shared" si="76"/>
        <v>0</v>
      </c>
      <c r="X355" s="21">
        <f t="shared" si="76"/>
        <v>0</v>
      </c>
      <c r="Y355" s="21">
        <f t="shared" si="76"/>
        <v>0</v>
      </c>
      <c r="Z355" s="21">
        <f t="shared" si="76"/>
        <v>0</v>
      </c>
      <c r="AA355" s="21">
        <f t="shared" si="76"/>
        <v>0</v>
      </c>
      <c r="AB355" s="21">
        <f t="shared" si="76"/>
        <v>0</v>
      </c>
      <c r="AC355" s="21">
        <f t="shared" si="76"/>
        <v>0</v>
      </c>
      <c r="AD355" s="21">
        <f t="shared" si="76"/>
        <v>0</v>
      </c>
      <c r="AE355" s="21">
        <f t="shared" si="76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7">+C359+C362</f>
        <v>2.1390407766943543E-6</v>
      </c>
      <c r="D358" s="21">
        <f t="shared" si="77"/>
        <v>0</v>
      </c>
      <c r="E358" s="21">
        <f t="shared" si="77"/>
        <v>3.0372005388997418E-5</v>
      </c>
      <c r="F358" s="21">
        <f t="shared" si="77"/>
        <v>0</v>
      </c>
      <c r="G358" s="21">
        <f t="shared" si="77"/>
        <v>1.9251366990249195E-6</v>
      </c>
      <c r="H358" s="21">
        <f t="shared" si="77"/>
        <v>0</v>
      </c>
      <c r="I358" s="21">
        <f t="shared" si="77"/>
        <v>0</v>
      </c>
      <c r="J358" s="21">
        <f t="shared" si="77"/>
        <v>0</v>
      </c>
      <c r="K358" s="21">
        <f t="shared" si="77"/>
        <v>0</v>
      </c>
      <c r="L358" s="21">
        <f t="shared" si="77"/>
        <v>8.5561631067774197E-7</v>
      </c>
      <c r="M358" s="21">
        <f t="shared" si="77"/>
        <v>3.6791501359142898E-6</v>
      </c>
      <c r="N358" s="21">
        <f t="shared" si="77"/>
        <v>2.1390407766943547E-6</v>
      </c>
      <c r="O358" s="21">
        <f t="shared" si="77"/>
        <v>7.7127126499255827E-7</v>
      </c>
      <c r="P358" s="21">
        <f t="shared" si="77"/>
        <v>6.9414413849330238E-8</v>
      </c>
      <c r="Q358" s="21">
        <f t="shared" si="77"/>
        <v>3.0002452208210517E-6</v>
      </c>
      <c r="R358" s="21">
        <f t="shared" si="77"/>
        <v>0</v>
      </c>
      <c r="S358" s="21">
        <f t="shared" si="77"/>
        <v>0</v>
      </c>
      <c r="T358" s="21">
        <f t="shared" si="77"/>
        <v>0</v>
      </c>
      <c r="U358" s="21">
        <f t="shared" si="77"/>
        <v>0</v>
      </c>
      <c r="V358" s="21">
        <f t="shared" si="77"/>
        <v>0</v>
      </c>
      <c r="W358" s="21">
        <f t="shared" si="77"/>
        <v>0</v>
      </c>
      <c r="X358" s="21">
        <f t="shared" si="77"/>
        <v>0</v>
      </c>
      <c r="Y358" s="21">
        <f t="shared" si="77"/>
        <v>7.7127126499255812E-6</v>
      </c>
      <c r="Z358" s="21">
        <f t="shared" si="77"/>
        <v>0</v>
      </c>
      <c r="AA358" s="21">
        <f t="shared" si="77"/>
        <v>0</v>
      </c>
      <c r="AB358" s="21">
        <f t="shared" si="77"/>
        <v>0</v>
      </c>
      <c r="AC358" s="21">
        <f t="shared" si="77"/>
        <v>8.4133693596687926E-5</v>
      </c>
      <c r="AD358" s="21">
        <f t="shared" si="77"/>
        <v>3.2538382821777851E-5</v>
      </c>
      <c r="AE358" s="21">
        <f t="shared" si="77"/>
        <v>6.5356711064373237E-5</v>
      </c>
    </row>
    <row r="359" spans="1:31" x14ac:dyDescent="0.2">
      <c r="A359" s="9" t="s">
        <v>622</v>
      </c>
      <c r="B359" s="4" t="s">
        <v>623</v>
      </c>
      <c r="C359" s="21">
        <f t="shared" ref="C359:AE359" si="78">+C360+C361</f>
        <v>2.1390407766943543E-6</v>
      </c>
      <c r="D359" s="21">
        <f t="shared" si="78"/>
        <v>0</v>
      </c>
      <c r="E359" s="21">
        <f t="shared" si="78"/>
        <v>3.0372005388997418E-5</v>
      </c>
      <c r="F359" s="21">
        <f t="shared" si="78"/>
        <v>0</v>
      </c>
      <c r="G359" s="21">
        <f t="shared" si="78"/>
        <v>1.9251366990249195E-6</v>
      </c>
      <c r="H359" s="21">
        <f t="shared" si="78"/>
        <v>0</v>
      </c>
      <c r="I359" s="21">
        <f t="shared" si="78"/>
        <v>0</v>
      </c>
      <c r="J359" s="21">
        <f t="shared" si="78"/>
        <v>0</v>
      </c>
      <c r="K359" s="21">
        <f t="shared" si="78"/>
        <v>0</v>
      </c>
      <c r="L359" s="21">
        <f t="shared" si="78"/>
        <v>8.5561631067774197E-7</v>
      </c>
      <c r="M359" s="21">
        <f t="shared" si="78"/>
        <v>3.6791501359142898E-6</v>
      </c>
      <c r="N359" s="21">
        <f t="shared" si="78"/>
        <v>2.1390407766943547E-6</v>
      </c>
      <c r="O359" s="21">
        <f t="shared" si="78"/>
        <v>7.7127126499255827E-7</v>
      </c>
      <c r="P359" s="21">
        <f t="shared" si="78"/>
        <v>6.9414413849330238E-8</v>
      </c>
      <c r="Q359" s="21">
        <f t="shared" si="78"/>
        <v>3.0002452208210517E-6</v>
      </c>
      <c r="R359" s="21">
        <f t="shared" si="78"/>
        <v>0</v>
      </c>
      <c r="S359" s="21">
        <f t="shared" si="78"/>
        <v>0</v>
      </c>
      <c r="T359" s="21">
        <f t="shared" si="78"/>
        <v>0</v>
      </c>
      <c r="U359" s="21">
        <f t="shared" si="78"/>
        <v>0</v>
      </c>
      <c r="V359" s="21">
        <f t="shared" si="78"/>
        <v>0</v>
      </c>
      <c r="W359" s="21">
        <f t="shared" si="78"/>
        <v>0</v>
      </c>
      <c r="X359" s="21">
        <f t="shared" si="78"/>
        <v>0</v>
      </c>
      <c r="Y359" s="21">
        <f t="shared" si="78"/>
        <v>7.7127126499255812E-6</v>
      </c>
      <c r="Z359" s="21">
        <f t="shared" si="78"/>
        <v>0</v>
      </c>
      <c r="AA359" s="21">
        <f t="shared" si="78"/>
        <v>0</v>
      </c>
      <c r="AB359" s="21">
        <f t="shared" si="78"/>
        <v>0</v>
      </c>
      <c r="AC359" s="21">
        <f t="shared" si="78"/>
        <v>8.4133693596687926E-5</v>
      </c>
      <c r="AD359" s="21">
        <f t="shared" si="78"/>
        <v>3.2538382821777851E-5</v>
      </c>
      <c r="AE359" s="21">
        <f t="shared" si="78"/>
        <v>6.5356711064373237E-5</v>
      </c>
    </row>
    <row r="360" spans="1:31" x14ac:dyDescent="0.2">
      <c r="A360" s="9" t="s">
        <v>624</v>
      </c>
      <c r="B360" s="4" t="s">
        <v>556</v>
      </c>
      <c r="C360" s="27">
        <v>0</v>
      </c>
      <c r="D360" s="27">
        <v>0</v>
      </c>
      <c r="E360" s="27">
        <v>0</v>
      </c>
      <c r="F360" s="27">
        <v>0</v>
      </c>
      <c r="G360" s="27">
        <v>0</v>
      </c>
      <c r="H360" s="27">
        <v>0</v>
      </c>
      <c r="I360" s="27">
        <v>0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  <c r="O360" s="27">
        <v>7.7127126499255827E-7</v>
      </c>
      <c r="P360" s="27">
        <v>6.9414413849330238E-8</v>
      </c>
      <c r="Q360" s="27">
        <v>3.0002452208210517E-6</v>
      </c>
      <c r="R360" s="27">
        <v>0</v>
      </c>
      <c r="S360" s="27">
        <v>0</v>
      </c>
      <c r="T360" s="27">
        <v>0</v>
      </c>
      <c r="U360" s="27">
        <v>0</v>
      </c>
      <c r="V360" s="27">
        <v>0</v>
      </c>
      <c r="W360" s="27">
        <v>0</v>
      </c>
      <c r="X360" s="27">
        <v>0</v>
      </c>
      <c r="Y360" s="27">
        <v>7.7127126499255812E-6</v>
      </c>
      <c r="Z360" s="27">
        <v>0</v>
      </c>
      <c r="AA360" s="27">
        <v>0</v>
      </c>
      <c r="AB360" s="27">
        <v>0</v>
      </c>
      <c r="AC360" s="27">
        <v>6.224159108489945E-6</v>
      </c>
      <c r="AD360" s="27">
        <v>1.1800450354386143E-6</v>
      </c>
      <c r="AE360" s="27">
        <v>1.0597267180997748E-5</v>
      </c>
    </row>
    <row r="361" spans="1:31" x14ac:dyDescent="0.2">
      <c r="A361" s="9" t="s">
        <v>625</v>
      </c>
      <c r="B361" s="4" t="s">
        <v>592</v>
      </c>
      <c r="C361" s="27">
        <v>2.1390407766943543E-6</v>
      </c>
      <c r="D361" s="27">
        <v>0</v>
      </c>
      <c r="E361" s="27">
        <v>3.0372005388997418E-5</v>
      </c>
      <c r="F361" s="27">
        <v>0</v>
      </c>
      <c r="G361" s="27">
        <v>1.9251366990249195E-6</v>
      </c>
      <c r="H361" s="27">
        <v>0</v>
      </c>
      <c r="I361" s="27">
        <v>0</v>
      </c>
      <c r="J361" s="27">
        <v>0</v>
      </c>
      <c r="K361" s="27">
        <v>0</v>
      </c>
      <c r="L361" s="27">
        <v>8.5561631067774197E-7</v>
      </c>
      <c r="M361" s="27">
        <v>3.6791501359142898E-6</v>
      </c>
      <c r="N361" s="27">
        <v>2.1390407766943547E-6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  <c r="T361" s="27">
        <v>0</v>
      </c>
      <c r="U361" s="27">
        <v>0</v>
      </c>
      <c r="V361" s="27">
        <v>0</v>
      </c>
      <c r="W361" s="27">
        <v>0</v>
      </c>
      <c r="X361" s="27">
        <v>0</v>
      </c>
      <c r="Y361" s="27">
        <v>0</v>
      </c>
      <c r="Z361" s="27">
        <v>0</v>
      </c>
      <c r="AA361" s="27">
        <v>0</v>
      </c>
      <c r="AB361" s="27">
        <v>0</v>
      </c>
      <c r="AC361" s="27">
        <v>7.7909534488197979E-5</v>
      </c>
      <c r="AD361" s="27">
        <v>3.1358337786339237E-5</v>
      </c>
      <c r="AE361" s="27">
        <v>5.4759443883375486E-5</v>
      </c>
    </row>
    <row r="362" spans="1:31" x14ac:dyDescent="0.2">
      <c r="A362" s="9" t="s">
        <v>626</v>
      </c>
      <c r="B362" s="4" t="s">
        <v>627</v>
      </c>
      <c r="C362" s="27">
        <v>0</v>
      </c>
      <c r="D362" s="27">
        <v>0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0</v>
      </c>
      <c r="O362" s="27">
        <v>0</v>
      </c>
      <c r="P362" s="27">
        <v>0</v>
      </c>
      <c r="Q362" s="27">
        <v>0</v>
      </c>
      <c r="R362" s="27">
        <v>0</v>
      </c>
      <c r="S362" s="27">
        <v>0</v>
      </c>
      <c r="T362" s="27">
        <v>0</v>
      </c>
      <c r="U362" s="27">
        <v>0</v>
      </c>
      <c r="V362" s="27">
        <v>0</v>
      </c>
      <c r="W362" s="27">
        <v>0</v>
      </c>
      <c r="X362" s="27">
        <v>0</v>
      </c>
      <c r="Y362" s="27">
        <v>0</v>
      </c>
      <c r="Z362" s="27">
        <v>0</v>
      </c>
      <c r="AA362" s="27">
        <v>0</v>
      </c>
      <c r="AB362" s="27">
        <v>0</v>
      </c>
      <c r="AC362" s="27">
        <v>0</v>
      </c>
      <c r="AD362" s="27">
        <v>0</v>
      </c>
      <c r="AE362" s="27">
        <v>0</v>
      </c>
    </row>
    <row r="363" spans="1:31" x14ac:dyDescent="0.2">
      <c r="A363" s="9" t="s">
        <v>628</v>
      </c>
      <c r="B363" s="4" t="s">
        <v>629</v>
      </c>
      <c r="C363" s="27">
        <v>0</v>
      </c>
      <c r="D363" s="27">
        <v>0</v>
      </c>
      <c r="E363" s="27">
        <v>0</v>
      </c>
      <c r="F363" s="27">
        <v>0</v>
      </c>
      <c r="G363" s="27">
        <v>0</v>
      </c>
      <c r="H363" s="27">
        <v>0</v>
      </c>
      <c r="I363" s="27">
        <v>0</v>
      </c>
      <c r="J363" s="27">
        <v>0</v>
      </c>
      <c r="K363" s="27">
        <v>0</v>
      </c>
      <c r="L363" s="27">
        <v>0</v>
      </c>
      <c r="M363" s="27">
        <v>0</v>
      </c>
      <c r="N363" s="27">
        <v>3.3893921226975716E-6</v>
      </c>
      <c r="O363" s="27">
        <v>1.5563535257284768E-6</v>
      </c>
      <c r="P363" s="27">
        <v>3.9773478990838853E-6</v>
      </c>
      <c r="Q363" s="27">
        <v>1.9056684281697571E-5</v>
      </c>
      <c r="R363" s="27">
        <v>0</v>
      </c>
      <c r="S363" s="27">
        <v>0</v>
      </c>
      <c r="T363" s="27">
        <v>0</v>
      </c>
      <c r="U363" s="27">
        <v>0</v>
      </c>
      <c r="V363" s="27">
        <v>0</v>
      </c>
      <c r="W363" s="27">
        <v>0</v>
      </c>
      <c r="X363" s="27">
        <v>0</v>
      </c>
      <c r="Y363" s="27">
        <v>0</v>
      </c>
      <c r="Z363" s="27">
        <v>0</v>
      </c>
      <c r="AA363" s="27">
        <v>8.2699924868520401E-9</v>
      </c>
      <c r="AB363" s="27">
        <v>0</v>
      </c>
      <c r="AC363" s="27">
        <v>9.1050780193419907E-6</v>
      </c>
      <c r="AD363" s="27">
        <v>0</v>
      </c>
      <c r="AE363" s="27">
        <v>7.4436821978940976E-6</v>
      </c>
    </row>
    <row r="364" spans="1:31" x14ac:dyDescent="0.2">
      <c r="A364" s="9" t="s">
        <v>630</v>
      </c>
      <c r="B364" s="4" t="s">
        <v>631</v>
      </c>
      <c r="C364" s="21">
        <f t="shared" ref="C364:AE364" si="79">+C365+C366</f>
        <v>0</v>
      </c>
      <c r="D364" s="21">
        <f t="shared" si="79"/>
        <v>0</v>
      </c>
      <c r="E364" s="21">
        <f t="shared" si="79"/>
        <v>0</v>
      </c>
      <c r="F364" s="21">
        <f t="shared" si="79"/>
        <v>0</v>
      </c>
      <c r="G364" s="21">
        <f t="shared" si="79"/>
        <v>0</v>
      </c>
      <c r="H364" s="21">
        <f t="shared" si="79"/>
        <v>0</v>
      </c>
      <c r="I364" s="21">
        <f t="shared" si="79"/>
        <v>0</v>
      </c>
      <c r="J364" s="21">
        <f t="shared" si="79"/>
        <v>0</v>
      </c>
      <c r="K364" s="21">
        <f t="shared" si="79"/>
        <v>0</v>
      </c>
      <c r="L364" s="21">
        <f t="shared" si="79"/>
        <v>0</v>
      </c>
      <c r="M364" s="21">
        <f t="shared" si="79"/>
        <v>0</v>
      </c>
      <c r="N364" s="21">
        <f t="shared" si="79"/>
        <v>0</v>
      </c>
      <c r="O364" s="21">
        <f t="shared" si="79"/>
        <v>0</v>
      </c>
      <c r="P364" s="21">
        <f t="shared" si="79"/>
        <v>0</v>
      </c>
      <c r="Q364" s="21">
        <f t="shared" si="79"/>
        <v>0</v>
      </c>
      <c r="R364" s="21">
        <f t="shared" si="79"/>
        <v>0</v>
      </c>
      <c r="S364" s="21">
        <f t="shared" si="79"/>
        <v>0</v>
      </c>
      <c r="T364" s="21">
        <f t="shared" si="79"/>
        <v>0</v>
      </c>
      <c r="U364" s="21">
        <f t="shared" si="79"/>
        <v>0</v>
      </c>
      <c r="V364" s="21">
        <f t="shared" si="79"/>
        <v>0</v>
      </c>
      <c r="W364" s="21">
        <f t="shared" si="79"/>
        <v>0</v>
      </c>
      <c r="X364" s="21">
        <f t="shared" si="79"/>
        <v>0</v>
      </c>
      <c r="Y364" s="21">
        <f t="shared" si="79"/>
        <v>0</v>
      </c>
      <c r="Z364" s="21">
        <f t="shared" si="79"/>
        <v>0</v>
      </c>
      <c r="AA364" s="21">
        <f t="shared" si="79"/>
        <v>0</v>
      </c>
      <c r="AB364" s="21">
        <f t="shared" si="79"/>
        <v>0</v>
      </c>
      <c r="AC364" s="21">
        <f t="shared" si="79"/>
        <v>0</v>
      </c>
      <c r="AD364" s="21">
        <f t="shared" si="79"/>
        <v>0</v>
      </c>
      <c r="AE364" s="21">
        <f t="shared" si="79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0">C368+C371+C374+C377+C380</f>
        <v>0</v>
      </c>
      <c r="D367" s="21">
        <f t="shared" si="80"/>
        <v>0</v>
      </c>
      <c r="E367" s="21">
        <f t="shared" si="80"/>
        <v>0</v>
      </c>
      <c r="F367" s="21">
        <f t="shared" si="80"/>
        <v>0</v>
      </c>
      <c r="G367" s="21">
        <f t="shared" si="80"/>
        <v>0</v>
      </c>
      <c r="H367" s="21">
        <f t="shared" si="80"/>
        <v>0</v>
      </c>
      <c r="I367" s="21">
        <f t="shared" si="80"/>
        <v>0</v>
      </c>
      <c r="J367" s="21">
        <f t="shared" si="80"/>
        <v>0</v>
      </c>
      <c r="K367" s="21">
        <f t="shared" si="80"/>
        <v>0</v>
      </c>
      <c r="L367" s="21">
        <f t="shared" si="80"/>
        <v>0</v>
      </c>
      <c r="M367" s="21">
        <f t="shared" si="80"/>
        <v>0</v>
      </c>
      <c r="N367" s="21">
        <f t="shared" si="80"/>
        <v>0</v>
      </c>
      <c r="O367" s="21">
        <f t="shared" si="80"/>
        <v>0</v>
      </c>
      <c r="P367" s="21">
        <f t="shared" si="80"/>
        <v>0</v>
      </c>
      <c r="Q367" s="21">
        <f t="shared" si="80"/>
        <v>0</v>
      </c>
      <c r="R367" s="21">
        <f t="shared" si="80"/>
        <v>0</v>
      </c>
      <c r="S367" s="21">
        <f t="shared" si="80"/>
        <v>0</v>
      </c>
      <c r="T367" s="21">
        <f t="shared" si="80"/>
        <v>0</v>
      </c>
      <c r="U367" s="21">
        <f t="shared" si="80"/>
        <v>0</v>
      </c>
      <c r="V367" s="21">
        <f t="shared" si="80"/>
        <v>0</v>
      </c>
      <c r="W367" s="21">
        <f t="shared" si="80"/>
        <v>0</v>
      </c>
      <c r="X367" s="21">
        <f t="shared" si="80"/>
        <v>0</v>
      </c>
      <c r="Y367" s="21">
        <f t="shared" si="80"/>
        <v>0</v>
      </c>
      <c r="Z367" s="21">
        <f t="shared" si="80"/>
        <v>0</v>
      </c>
      <c r="AA367" s="21">
        <f t="shared" si="80"/>
        <v>0</v>
      </c>
      <c r="AB367" s="21">
        <f t="shared" si="80"/>
        <v>0</v>
      </c>
      <c r="AC367" s="21">
        <f t="shared" si="80"/>
        <v>0</v>
      </c>
      <c r="AD367" s="21">
        <f t="shared" si="80"/>
        <v>0</v>
      </c>
      <c r="AE367" s="21">
        <f t="shared" si="80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1">+C369+C370</f>
        <v>0</v>
      </c>
      <c r="D368" s="21">
        <f t="shared" si="81"/>
        <v>0</v>
      </c>
      <c r="E368" s="21">
        <f t="shared" si="81"/>
        <v>0</v>
      </c>
      <c r="F368" s="21">
        <f t="shared" si="81"/>
        <v>0</v>
      </c>
      <c r="G368" s="21">
        <f t="shared" si="81"/>
        <v>0</v>
      </c>
      <c r="H368" s="21">
        <f t="shared" si="81"/>
        <v>0</v>
      </c>
      <c r="I368" s="21">
        <f t="shared" si="81"/>
        <v>0</v>
      </c>
      <c r="J368" s="21">
        <f t="shared" si="81"/>
        <v>0</v>
      </c>
      <c r="K368" s="21">
        <f t="shared" si="81"/>
        <v>0</v>
      </c>
      <c r="L368" s="21">
        <f t="shared" si="81"/>
        <v>0</v>
      </c>
      <c r="M368" s="21">
        <f t="shared" si="81"/>
        <v>0</v>
      </c>
      <c r="N368" s="21">
        <f t="shared" si="81"/>
        <v>0</v>
      </c>
      <c r="O368" s="21">
        <f t="shared" si="81"/>
        <v>0</v>
      </c>
      <c r="P368" s="21">
        <f t="shared" si="81"/>
        <v>0</v>
      </c>
      <c r="Q368" s="21">
        <f t="shared" si="81"/>
        <v>0</v>
      </c>
      <c r="R368" s="21">
        <f t="shared" si="81"/>
        <v>0</v>
      </c>
      <c r="S368" s="21">
        <f t="shared" si="81"/>
        <v>0</v>
      </c>
      <c r="T368" s="21">
        <f t="shared" si="81"/>
        <v>0</v>
      </c>
      <c r="U368" s="21">
        <f t="shared" si="81"/>
        <v>0</v>
      </c>
      <c r="V368" s="21">
        <f t="shared" si="81"/>
        <v>0</v>
      </c>
      <c r="W368" s="21">
        <f t="shared" si="81"/>
        <v>0</v>
      </c>
      <c r="X368" s="21">
        <f t="shared" si="81"/>
        <v>0</v>
      </c>
      <c r="Y368" s="21">
        <f t="shared" si="81"/>
        <v>0</v>
      </c>
      <c r="Z368" s="21">
        <f t="shared" si="81"/>
        <v>0</v>
      </c>
      <c r="AA368" s="21">
        <f t="shared" si="81"/>
        <v>0</v>
      </c>
      <c r="AB368" s="21">
        <f t="shared" si="81"/>
        <v>0</v>
      </c>
      <c r="AC368" s="21">
        <f t="shared" si="81"/>
        <v>0</v>
      </c>
      <c r="AD368" s="21">
        <f t="shared" si="81"/>
        <v>0</v>
      </c>
      <c r="AE368" s="21">
        <f t="shared" si="81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2">+C372+C373</f>
        <v>0</v>
      </c>
      <c r="D371" s="21">
        <f t="shared" si="82"/>
        <v>0</v>
      </c>
      <c r="E371" s="21">
        <f t="shared" si="82"/>
        <v>0</v>
      </c>
      <c r="F371" s="21">
        <f t="shared" si="82"/>
        <v>0</v>
      </c>
      <c r="G371" s="21">
        <f t="shared" si="82"/>
        <v>0</v>
      </c>
      <c r="H371" s="21">
        <f t="shared" si="82"/>
        <v>0</v>
      </c>
      <c r="I371" s="21">
        <f t="shared" si="82"/>
        <v>0</v>
      </c>
      <c r="J371" s="21">
        <f t="shared" si="82"/>
        <v>0</v>
      </c>
      <c r="K371" s="21">
        <f t="shared" si="82"/>
        <v>0</v>
      </c>
      <c r="L371" s="21">
        <f t="shared" si="82"/>
        <v>0</v>
      </c>
      <c r="M371" s="21">
        <f t="shared" si="82"/>
        <v>0</v>
      </c>
      <c r="N371" s="21">
        <f t="shared" si="82"/>
        <v>0</v>
      </c>
      <c r="O371" s="21">
        <f t="shared" si="82"/>
        <v>0</v>
      </c>
      <c r="P371" s="21">
        <f t="shared" si="82"/>
        <v>0</v>
      </c>
      <c r="Q371" s="21">
        <f t="shared" si="82"/>
        <v>0</v>
      </c>
      <c r="R371" s="21">
        <f t="shared" si="82"/>
        <v>0</v>
      </c>
      <c r="S371" s="21">
        <f t="shared" si="82"/>
        <v>0</v>
      </c>
      <c r="T371" s="21">
        <f t="shared" si="82"/>
        <v>0</v>
      </c>
      <c r="U371" s="21">
        <f t="shared" si="82"/>
        <v>0</v>
      </c>
      <c r="V371" s="21">
        <f t="shared" si="82"/>
        <v>0</v>
      </c>
      <c r="W371" s="21">
        <f t="shared" si="82"/>
        <v>0</v>
      </c>
      <c r="X371" s="21">
        <f t="shared" si="82"/>
        <v>0</v>
      </c>
      <c r="Y371" s="21">
        <f t="shared" si="82"/>
        <v>0</v>
      </c>
      <c r="Z371" s="21">
        <f t="shared" si="82"/>
        <v>0</v>
      </c>
      <c r="AA371" s="21">
        <f t="shared" si="82"/>
        <v>0</v>
      </c>
      <c r="AB371" s="21">
        <f t="shared" si="82"/>
        <v>0</v>
      </c>
      <c r="AC371" s="21">
        <f t="shared" si="82"/>
        <v>0</v>
      </c>
      <c r="AD371" s="21">
        <f t="shared" si="82"/>
        <v>0</v>
      </c>
      <c r="AE371" s="21">
        <f t="shared" si="82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3">+C375+C376</f>
        <v>0</v>
      </c>
      <c r="D374" s="21">
        <f t="shared" si="83"/>
        <v>0</v>
      </c>
      <c r="E374" s="21">
        <f t="shared" si="83"/>
        <v>0</v>
      </c>
      <c r="F374" s="21">
        <f t="shared" si="83"/>
        <v>0</v>
      </c>
      <c r="G374" s="21">
        <f t="shared" si="83"/>
        <v>0</v>
      </c>
      <c r="H374" s="21">
        <f t="shared" si="83"/>
        <v>0</v>
      </c>
      <c r="I374" s="21">
        <f t="shared" si="83"/>
        <v>0</v>
      </c>
      <c r="J374" s="21">
        <f t="shared" si="83"/>
        <v>0</v>
      </c>
      <c r="K374" s="21">
        <f t="shared" si="83"/>
        <v>0</v>
      </c>
      <c r="L374" s="21">
        <f t="shared" si="83"/>
        <v>0</v>
      </c>
      <c r="M374" s="21">
        <f t="shared" si="83"/>
        <v>0</v>
      </c>
      <c r="N374" s="21">
        <f t="shared" si="83"/>
        <v>0</v>
      </c>
      <c r="O374" s="21">
        <f t="shared" si="83"/>
        <v>0</v>
      </c>
      <c r="P374" s="21">
        <f t="shared" si="83"/>
        <v>0</v>
      </c>
      <c r="Q374" s="21">
        <f t="shared" si="83"/>
        <v>0</v>
      </c>
      <c r="R374" s="21">
        <f t="shared" si="83"/>
        <v>0</v>
      </c>
      <c r="S374" s="21">
        <f t="shared" si="83"/>
        <v>0</v>
      </c>
      <c r="T374" s="21">
        <f t="shared" si="83"/>
        <v>0</v>
      </c>
      <c r="U374" s="21">
        <f t="shared" si="83"/>
        <v>0</v>
      </c>
      <c r="V374" s="21">
        <f t="shared" si="83"/>
        <v>0</v>
      </c>
      <c r="W374" s="21">
        <f t="shared" si="83"/>
        <v>0</v>
      </c>
      <c r="X374" s="21">
        <f t="shared" si="83"/>
        <v>0</v>
      </c>
      <c r="Y374" s="21">
        <f t="shared" si="83"/>
        <v>0</v>
      </c>
      <c r="Z374" s="21">
        <f t="shared" si="83"/>
        <v>0</v>
      </c>
      <c r="AA374" s="21">
        <f t="shared" si="83"/>
        <v>0</v>
      </c>
      <c r="AB374" s="21">
        <f t="shared" si="83"/>
        <v>0</v>
      </c>
      <c r="AC374" s="21">
        <f t="shared" si="83"/>
        <v>0</v>
      </c>
      <c r="AD374" s="21">
        <f t="shared" si="83"/>
        <v>0</v>
      </c>
      <c r="AE374" s="21">
        <f t="shared" si="83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4">+C378+C379</f>
        <v>0</v>
      </c>
      <c r="D377" s="21">
        <f t="shared" si="84"/>
        <v>0</v>
      </c>
      <c r="E377" s="21">
        <f t="shared" si="84"/>
        <v>0</v>
      </c>
      <c r="F377" s="21">
        <f t="shared" si="84"/>
        <v>0</v>
      </c>
      <c r="G377" s="21">
        <f t="shared" si="84"/>
        <v>0</v>
      </c>
      <c r="H377" s="21">
        <f t="shared" si="84"/>
        <v>0</v>
      </c>
      <c r="I377" s="21">
        <f t="shared" si="84"/>
        <v>0</v>
      </c>
      <c r="J377" s="21">
        <f t="shared" si="84"/>
        <v>0</v>
      </c>
      <c r="K377" s="21">
        <f t="shared" si="84"/>
        <v>0</v>
      </c>
      <c r="L377" s="21">
        <f t="shared" si="84"/>
        <v>0</v>
      </c>
      <c r="M377" s="21">
        <f t="shared" si="84"/>
        <v>0</v>
      </c>
      <c r="N377" s="21">
        <f t="shared" si="84"/>
        <v>0</v>
      </c>
      <c r="O377" s="21">
        <f t="shared" si="84"/>
        <v>0</v>
      </c>
      <c r="P377" s="21">
        <f t="shared" si="84"/>
        <v>0</v>
      </c>
      <c r="Q377" s="21">
        <f t="shared" si="84"/>
        <v>0</v>
      </c>
      <c r="R377" s="21">
        <f t="shared" si="84"/>
        <v>0</v>
      </c>
      <c r="S377" s="21">
        <f t="shared" si="84"/>
        <v>0</v>
      </c>
      <c r="T377" s="21">
        <f t="shared" si="84"/>
        <v>0</v>
      </c>
      <c r="U377" s="21">
        <f t="shared" si="84"/>
        <v>0</v>
      </c>
      <c r="V377" s="21">
        <f t="shared" si="84"/>
        <v>0</v>
      </c>
      <c r="W377" s="21">
        <f t="shared" si="84"/>
        <v>0</v>
      </c>
      <c r="X377" s="21">
        <f t="shared" si="84"/>
        <v>0</v>
      </c>
      <c r="Y377" s="21">
        <f t="shared" si="84"/>
        <v>0</v>
      </c>
      <c r="Z377" s="21">
        <f t="shared" si="84"/>
        <v>0</v>
      </c>
      <c r="AA377" s="21">
        <f t="shared" si="84"/>
        <v>0</v>
      </c>
      <c r="AB377" s="21">
        <f t="shared" si="84"/>
        <v>0</v>
      </c>
      <c r="AC377" s="21">
        <f t="shared" si="84"/>
        <v>0</v>
      </c>
      <c r="AD377" s="21">
        <f t="shared" si="84"/>
        <v>0</v>
      </c>
      <c r="AE377" s="21">
        <f t="shared" si="84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5">+C381+C382</f>
        <v>0</v>
      </c>
      <c r="D380" s="21">
        <f t="shared" si="85"/>
        <v>0</v>
      </c>
      <c r="E380" s="21">
        <f t="shared" si="85"/>
        <v>0</v>
      </c>
      <c r="F380" s="21">
        <f t="shared" si="85"/>
        <v>0</v>
      </c>
      <c r="G380" s="21">
        <f t="shared" si="85"/>
        <v>0</v>
      </c>
      <c r="H380" s="21">
        <f t="shared" si="85"/>
        <v>0</v>
      </c>
      <c r="I380" s="21">
        <f t="shared" si="85"/>
        <v>0</v>
      </c>
      <c r="J380" s="21">
        <f t="shared" si="85"/>
        <v>0</v>
      </c>
      <c r="K380" s="21">
        <f t="shared" si="85"/>
        <v>0</v>
      </c>
      <c r="L380" s="21">
        <f t="shared" si="85"/>
        <v>0</v>
      </c>
      <c r="M380" s="21">
        <f t="shared" si="85"/>
        <v>0</v>
      </c>
      <c r="N380" s="21">
        <f t="shared" si="85"/>
        <v>0</v>
      </c>
      <c r="O380" s="21">
        <f t="shared" si="85"/>
        <v>0</v>
      </c>
      <c r="P380" s="21">
        <f t="shared" si="85"/>
        <v>0</v>
      </c>
      <c r="Q380" s="21">
        <f t="shared" si="85"/>
        <v>0</v>
      </c>
      <c r="R380" s="21">
        <f t="shared" si="85"/>
        <v>0</v>
      </c>
      <c r="S380" s="21">
        <f t="shared" si="85"/>
        <v>0</v>
      </c>
      <c r="T380" s="21">
        <f t="shared" si="85"/>
        <v>0</v>
      </c>
      <c r="U380" s="21">
        <f t="shared" si="85"/>
        <v>0</v>
      </c>
      <c r="V380" s="21">
        <f t="shared" si="85"/>
        <v>0</v>
      </c>
      <c r="W380" s="21">
        <f t="shared" si="85"/>
        <v>0</v>
      </c>
      <c r="X380" s="21">
        <f t="shared" si="85"/>
        <v>0</v>
      </c>
      <c r="Y380" s="21">
        <f t="shared" si="85"/>
        <v>0</v>
      </c>
      <c r="Z380" s="21">
        <f t="shared" si="85"/>
        <v>0</v>
      </c>
      <c r="AA380" s="21">
        <f t="shared" si="85"/>
        <v>0</v>
      </c>
      <c r="AB380" s="21">
        <f t="shared" si="85"/>
        <v>0</v>
      </c>
      <c r="AC380" s="21">
        <f t="shared" si="85"/>
        <v>0</v>
      </c>
      <c r="AD380" s="21">
        <f t="shared" si="85"/>
        <v>0</v>
      </c>
      <c r="AE380" s="21">
        <f t="shared" si="8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6">+C384+C385</f>
        <v>0</v>
      </c>
      <c r="D383" s="21">
        <f t="shared" si="86"/>
        <v>0</v>
      </c>
      <c r="E383" s="21">
        <f t="shared" si="86"/>
        <v>0</v>
      </c>
      <c r="F383" s="21">
        <f t="shared" si="86"/>
        <v>0</v>
      </c>
      <c r="G383" s="21">
        <f t="shared" si="86"/>
        <v>0</v>
      </c>
      <c r="H383" s="21">
        <f t="shared" si="86"/>
        <v>0</v>
      </c>
      <c r="I383" s="21">
        <f t="shared" si="86"/>
        <v>0</v>
      </c>
      <c r="J383" s="21">
        <f t="shared" si="86"/>
        <v>0</v>
      </c>
      <c r="K383" s="21">
        <f t="shared" si="86"/>
        <v>0</v>
      </c>
      <c r="L383" s="21">
        <f t="shared" si="86"/>
        <v>0</v>
      </c>
      <c r="M383" s="21">
        <f t="shared" si="86"/>
        <v>0</v>
      </c>
      <c r="N383" s="21">
        <f t="shared" si="86"/>
        <v>0</v>
      </c>
      <c r="O383" s="21">
        <f t="shared" si="86"/>
        <v>0</v>
      </c>
      <c r="P383" s="21">
        <f t="shared" si="86"/>
        <v>0</v>
      </c>
      <c r="Q383" s="21">
        <f t="shared" si="86"/>
        <v>0</v>
      </c>
      <c r="R383" s="21">
        <f t="shared" si="86"/>
        <v>0</v>
      </c>
      <c r="S383" s="21">
        <f t="shared" si="86"/>
        <v>0</v>
      </c>
      <c r="T383" s="21">
        <f t="shared" si="86"/>
        <v>0</v>
      </c>
      <c r="U383" s="21">
        <f t="shared" si="86"/>
        <v>0</v>
      </c>
      <c r="V383" s="21">
        <f t="shared" si="86"/>
        <v>0</v>
      </c>
      <c r="W383" s="21">
        <f t="shared" si="86"/>
        <v>0</v>
      </c>
      <c r="X383" s="21">
        <f t="shared" si="86"/>
        <v>0</v>
      </c>
      <c r="Y383" s="21">
        <f t="shared" si="86"/>
        <v>0</v>
      </c>
      <c r="Z383" s="21">
        <f t="shared" si="86"/>
        <v>0</v>
      </c>
      <c r="AA383" s="21">
        <f t="shared" si="86"/>
        <v>0</v>
      </c>
      <c r="AB383" s="21">
        <f t="shared" si="86"/>
        <v>0</v>
      </c>
      <c r="AC383" s="21">
        <f t="shared" si="86"/>
        <v>0</v>
      </c>
      <c r="AD383" s="21">
        <f t="shared" si="86"/>
        <v>1.3230000000000001E-7</v>
      </c>
      <c r="AE383" s="21">
        <f t="shared" si="86"/>
        <v>0</v>
      </c>
    </row>
    <row r="384" spans="1:31" x14ac:dyDescent="0.2">
      <c r="A384" s="9" t="s">
        <v>669</v>
      </c>
      <c r="B384" s="4" t="s">
        <v>670</v>
      </c>
      <c r="C384" s="27">
        <v>0</v>
      </c>
      <c r="D384" s="27">
        <v>0</v>
      </c>
      <c r="E384" s="27">
        <v>0</v>
      </c>
      <c r="F384" s="27">
        <v>0</v>
      </c>
      <c r="G384" s="27">
        <v>0</v>
      </c>
      <c r="H384" s="27">
        <v>0</v>
      </c>
      <c r="I384" s="27">
        <v>0</v>
      </c>
      <c r="J384" s="27">
        <v>0</v>
      </c>
      <c r="K384" s="27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0</v>
      </c>
      <c r="X384" s="27">
        <v>0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1.3230000000000001E-7</v>
      </c>
      <c r="AE384" s="27">
        <v>0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7">+C392+C393</f>
        <v>1.1473795199999998E-5</v>
      </c>
      <c r="D391" s="21">
        <f t="shared" si="87"/>
        <v>2.272368E-6</v>
      </c>
      <c r="E391" s="21">
        <f t="shared" si="87"/>
        <v>3.4714176000000002E-6</v>
      </c>
      <c r="F391" s="21">
        <f t="shared" si="87"/>
        <v>1.9338144000000002E-6</v>
      </c>
      <c r="G391" s="21">
        <f t="shared" si="87"/>
        <v>8.088864E-7</v>
      </c>
      <c r="H391" s="21">
        <f t="shared" si="87"/>
        <v>2.165184E-6</v>
      </c>
      <c r="I391" s="21">
        <f t="shared" si="87"/>
        <v>1.6408828799999997E-5</v>
      </c>
      <c r="J391" s="21">
        <f t="shared" si="87"/>
        <v>3.5547590400000003E-6</v>
      </c>
      <c r="K391" s="21">
        <f t="shared" si="87"/>
        <v>2.2317792000000007E-6</v>
      </c>
      <c r="L391" s="21">
        <f t="shared" si="87"/>
        <v>1.4713440000000002E-6</v>
      </c>
      <c r="M391" s="21">
        <f t="shared" si="87"/>
        <v>1.4031359999999999E-6</v>
      </c>
      <c r="N391" s="21">
        <f t="shared" si="87"/>
        <v>2.443392E-6</v>
      </c>
      <c r="O391" s="21">
        <f t="shared" si="87"/>
        <v>2.8824768000000001E-6</v>
      </c>
      <c r="P391" s="21">
        <f t="shared" si="87"/>
        <v>2.8629484799999997E-5</v>
      </c>
      <c r="Q391" s="21">
        <f t="shared" si="87"/>
        <v>5.0458114559999999E-5</v>
      </c>
      <c r="R391" s="21">
        <f t="shared" si="87"/>
        <v>1.0653888E-6</v>
      </c>
      <c r="S391" s="21">
        <f t="shared" si="87"/>
        <v>1.03072032E-5</v>
      </c>
      <c r="T391" s="21">
        <f t="shared" si="87"/>
        <v>0</v>
      </c>
      <c r="U391" s="21">
        <f t="shared" si="87"/>
        <v>0</v>
      </c>
      <c r="V391" s="21">
        <f t="shared" si="87"/>
        <v>0</v>
      </c>
      <c r="W391" s="21">
        <f t="shared" si="87"/>
        <v>0</v>
      </c>
      <c r="X391" s="21">
        <f t="shared" si="87"/>
        <v>0</v>
      </c>
      <c r="Y391" s="21">
        <f t="shared" si="87"/>
        <v>5.2147200000000008E-6</v>
      </c>
      <c r="Z391" s="21">
        <f t="shared" si="87"/>
        <v>0</v>
      </c>
      <c r="AA391" s="21">
        <f t="shared" si="87"/>
        <v>0</v>
      </c>
      <c r="AB391" s="21">
        <f t="shared" si="87"/>
        <v>0</v>
      </c>
      <c r="AC391" s="21">
        <f t="shared" si="87"/>
        <v>1.8982319999999998E-5</v>
      </c>
      <c r="AD391" s="21">
        <f t="shared" si="87"/>
        <v>8.4433876799999988E-6</v>
      </c>
      <c r="AE391" s="21">
        <f t="shared" si="87"/>
        <v>9.0547027199999996E-6</v>
      </c>
    </row>
    <row r="392" spans="1:31" x14ac:dyDescent="0.2">
      <c r="A392" s="9" t="s">
        <v>679</v>
      </c>
      <c r="B392" s="4" t="s">
        <v>680</v>
      </c>
      <c r="C392" s="27">
        <v>1.1473795199999998E-5</v>
      </c>
      <c r="D392" s="27">
        <v>2.272368E-6</v>
      </c>
      <c r="E392" s="27">
        <v>3.4714176000000002E-6</v>
      </c>
      <c r="F392" s="27">
        <v>1.9338144000000002E-6</v>
      </c>
      <c r="G392" s="27">
        <v>8.088864E-7</v>
      </c>
      <c r="H392" s="27">
        <v>2.165184E-6</v>
      </c>
      <c r="I392" s="27">
        <v>1.6408828799999997E-5</v>
      </c>
      <c r="J392" s="27">
        <v>3.5547590400000003E-6</v>
      </c>
      <c r="K392" s="27">
        <v>2.2317792000000007E-6</v>
      </c>
      <c r="L392" s="27">
        <v>1.4713440000000002E-6</v>
      </c>
      <c r="M392" s="27">
        <v>1.4031359999999999E-6</v>
      </c>
      <c r="N392" s="27">
        <v>2.443392E-6</v>
      </c>
      <c r="O392" s="27">
        <v>2.8824768000000001E-6</v>
      </c>
      <c r="P392" s="27">
        <v>2.8629484799999997E-5</v>
      </c>
      <c r="Q392" s="27">
        <v>5.0458114559999999E-5</v>
      </c>
      <c r="R392" s="27">
        <v>1.0653888E-6</v>
      </c>
      <c r="S392" s="27">
        <v>1.03072032E-5</v>
      </c>
      <c r="T392" s="27">
        <v>0</v>
      </c>
      <c r="U392" s="27">
        <v>0</v>
      </c>
      <c r="V392" s="27">
        <v>0</v>
      </c>
      <c r="W392" s="27">
        <v>0</v>
      </c>
      <c r="X392" s="27">
        <v>0</v>
      </c>
      <c r="Y392" s="27">
        <v>5.2147200000000008E-6</v>
      </c>
      <c r="Z392" s="27">
        <v>0</v>
      </c>
      <c r="AA392" s="27">
        <v>0</v>
      </c>
      <c r="AB392" s="27">
        <v>0</v>
      </c>
      <c r="AC392" s="27">
        <v>1.8982319999999998E-5</v>
      </c>
      <c r="AD392" s="27">
        <v>8.4433876799999988E-6</v>
      </c>
      <c r="AE392" s="27">
        <v>9.0547027199999996E-6</v>
      </c>
    </row>
    <row r="393" spans="1:31" x14ac:dyDescent="0.2">
      <c r="A393" s="9" t="s">
        <v>681</v>
      </c>
      <c r="B393" s="4" t="s">
        <v>682</v>
      </c>
      <c r="C393" s="21">
        <f t="shared" ref="C393:AE393" si="88">+C394+C395+C396+C397+C398</f>
        <v>0</v>
      </c>
      <c r="D393" s="21">
        <f t="shared" si="88"/>
        <v>0</v>
      </c>
      <c r="E393" s="21">
        <f t="shared" si="88"/>
        <v>0</v>
      </c>
      <c r="F393" s="21">
        <f t="shared" si="88"/>
        <v>0</v>
      </c>
      <c r="G393" s="21">
        <f t="shared" si="88"/>
        <v>0</v>
      </c>
      <c r="H393" s="21">
        <f t="shared" si="88"/>
        <v>0</v>
      </c>
      <c r="I393" s="21">
        <f t="shared" si="88"/>
        <v>0</v>
      </c>
      <c r="J393" s="21">
        <f t="shared" si="88"/>
        <v>0</v>
      </c>
      <c r="K393" s="21">
        <f t="shared" si="88"/>
        <v>0</v>
      </c>
      <c r="L393" s="21">
        <f t="shared" si="88"/>
        <v>0</v>
      </c>
      <c r="M393" s="21">
        <f t="shared" si="88"/>
        <v>0</v>
      </c>
      <c r="N393" s="21">
        <f t="shared" si="88"/>
        <v>0</v>
      </c>
      <c r="O393" s="21">
        <f t="shared" si="88"/>
        <v>0</v>
      </c>
      <c r="P393" s="21">
        <f t="shared" si="88"/>
        <v>0</v>
      </c>
      <c r="Q393" s="21">
        <f t="shared" si="88"/>
        <v>0</v>
      </c>
      <c r="R393" s="21">
        <f t="shared" si="88"/>
        <v>0</v>
      </c>
      <c r="S393" s="21">
        <f t="shared" si="88"/>
        <v>0</v>
      </c>
      <c r="T393" s="21">
        <f t="shared" si="88"/>
        <v>0</v>
      </c>
      <c r="U393" s="21">
        <f t="shared" si="88"/>
        <v>0</v>
      </c>
      <c r="V393" s="21">
        <f t="shared" si="88"/>
        <v>0</v>
      </c>
      <c r="W393" s="21">
        <f t="shared" si="88"/>
        <v>0</v>
      </c>
      <c r="X393" s="21">
        <f t="shared" si="88"/>
        <v>0</v>
      </c>
      <c r="Y393" s="21">
        <f t="shared" si="88"/>
        <v>0</v>
      </c>
      <c r="Z393" s="21">
        <f t="shared" si="88"/>
        <v>0</v>
      </c>
      <c r="AA393" s="21">
        <f t="shared" si="88"/>
        <v>0</v>
      </c>
      <c r="AB393" s="21">
        <f t="shared" si="88"/>
        <v>0</v>
      </c>
      <c r="AC393" s="21">
        <f t="shared" si="88"/>
        <v>0</v>
      </c>
      <c r="AD393" s="21">
        <f t="shared" si="88"/>
        <v>0</v>
      </c>
      <c r="AE393" s="21">
        <f t="shared" si="88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9">+C400+C401</f>
        <v>0</v>
      </c>
      <c r="D399" s="21">
        <f t="shared" si="89"/>
        <v>0</v>
      </c>
      <c r="E399" s="21">
        <f t="shared" si="89"/>
        <v>0</v>
      </c>
      <c r="F399" s="21">
        <f t="shared" si="89"/>
        <v>0</v>
      </c>
      <c r="G399" s="21">
        <f t="shared" si="89"/>
        <v>0</v>
      </c>
      <c r="H399" s="21">
        <f t="shared" si="89"/>
        <v>0</v>
      </c>
      <c r="I399" s="21">
        <f t="shared" si="89"/>
        <v>0</v>
      </c>
      <c r="J399" s="21">
        <f t="shared" si="89"/>
        <v>0</v>
      </c>
      <c r="K399" s="21">
        <f t="shared" si="89"/>
        <v>0</v>
      </c>
      <c r="L399" s="21">
        <f t="shared" si="89"/>
        <v>0</v>
      </c>
      <c r="M399" s="21">
        <f t="shared" si="89"/>
        <v>0</v>
      </c>
      <c r="N399" s="21">
        <f t="shared" si="89"/>
        <v>0</v>
      </c>
      <c r="O399" s="21">
        <f t="shared" si="89"/>
        <v>0</v>
      </c>
      <c r="P399" s="21">
        <f t="shared" si="89"/>
        <v>0</v>
      </c>
      <c r="Q399" s="21">
        <f t="shared" si="89"/>
        <v>0</v>
      </c>
      <c r="R399" s="21">
        <f t="shared" si="89"/>
        <v>0</v>
      </c>
      <c r="S399" s="21">
        <f t="shared" si="89"/>
        <v>0</v>
      </c>
      <c r="T399" s="21">
        <f t="shared" si="89"/>
        <v>0</v>
      </c>
      <c r="U399" s="21">
        <f t="shared" si="89"/>
        <v>0</v>
      </c>
      <c r="V399" s="21">
        <f t="shared" si="89"/>
        <v>0</v>
      </c>
      <c r="W399" s="21">
        <f t="shared" si="89"/>
        <v>0</v>
      </c>
      <c r="X399" s="21">
        <f t="shared" si="89"/>
        <v>0</v>
      </c>
      <c r="Y399" s="21">
        <f t="shared" si="89"/>
        <v>0</v>
      </c>
      <c r="Z399" s="21">
        <f t="shared" si="89"/>
        <v>0</v>
      </c>
      <c r="AA399" s="21">
        <f t="shared" si="89"/>
        <v>0</v>
      </c>
      <c r="AB399" s="21">
        <f t="shared" si="89"/>
        <v>0</v>
      </c>
      <c r="AC399" s="21">
        <f t="shared" si="89"/>
        <v>0</v>
      </c>
      <c r="AD399" s="21">
        <f t="shared" si="89"/>
        <v>0</v>
      </c>
      <c r="AE399" s="21">
        <f t="shared" si="89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0">+C408+C409</f>
        <v>0</v>
      </c>
      <c r="D407" s="21">
        <f t="shared" si="90"/>
        <v>0</v>
      </c>
      <c r="E407" s="21">
        <f t="shared" si="90"/>
        <v>0</v>
      </c>
      <c r="F407" s="21">
        <f t="shared" si="90"/>
        <v>0</v>
      </c>
      <c r="G407" s="21">
        <f t="shared" si="90"/>
        <v>0</v>
      </c>
      <c r="H407" s="21">
        <f t="shared" si="90"/>
        <v>0</v>
      </c>
      <c r="I407" s="21">
        <f t="shared" si="90"/>
        <v>0</v>
      </c>
      <c r="J407" s="21">
        <f t="shared" si="90"/>
        <v>0</v>
      </c>
      <c r="K407" s="21">
        <f t="shared" si="90"/>
        <v>0</v>
      </c>
      <c r="L407" s="21">
        <f t="shared" si="90"/>
        <v>0</v>
      </c>
      <c r="M407" s="21">
        <f t="shared" si="90"/>
        <v>0</v>
      </c>
      <c r="N407" s="21">
        <f t="shared" si="90"/>
        <v>0</v>
      </c>
      <c r="O407" s="21">
        <f t="shared" si="90"/>
        <v>0</v>
      </c>
      <c r="P407" s="21">
        <f t="shared" si="90"/>
        <v>0</v>
      </c>
      <c r="Q407" s="21">
        <f t="shared" si="90"/>
        <v>0</v>
      </c>
      <c r="R407" s="21">
        <f t="shared" si="90"/>
        <v>0</v>
      </c>
      <c r="S407" s="21">
        <f t="shared" si="90"/>
        <v>0</v>
      </c>
      <c r="T407" s="21">
        <f t="shared" si="90"/>
        <v>0</v>
      </c>
      <c r="U407" s="21">
        <f t="shared" si="90"/>
        <v>0</v>
      </c>
      <c r="V407" s="21">
        <f t="shared" si="90"/>
        <v>0</v>
      </c>
      <c r="W407" s="21">
        <f t="shared" si="90"/>
        <v>0</v>
      </c>
      <c r="X407" s="21">
        <f t="shared" si="90"/>
        <v>0</v>
      </c>
      <c r="Y407" s="21">
        <f t="shared" si="90"/>
        <v>0</v>
      </c>
      <c r="Z407" s="21">
        <f t="shared" si="90"/>
        <v>0</v>
      </c>
      <c r="AA407" s="21">
        <f t="shared" si="90"/>
        <v>0</v>
      </c>
      <c r="AB407" s="21">
        <f t="shared" si="90"/>
        <v>0</v>
      </c>
      <c r="AC407" s="21">
        <f t="shared" si="90"/>
        <v>0</v>
      </c>
      <c r="AD407" s="21">
        <f t="shared" si="90"/>
        <v>0</v>
      </c>
      <c r="AE407" s="21">
        <f t="shared" si="90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1">+C410+C411+C412+C413+C414</f>
        <v>0</v>
      </c>
      <c r="D409" s="21">
        <f t="shared" si="91"/>
        <v>0</v>
      </c>
      <c r="E409" s="21">
        <f t="shared" si="91"/>
        <v>0</v>
      </c>
      <c r="F409" s="21">
        <f t="shared" si="91"/>
        <v>0</v>
      </c>
      <c r="G409" s="21">
        <f t="shared" si="91"/>
        <v>0</v>
      </c>
      <c r="H409" s="21">
        <f t="shared" si="91"/>
        <v>0</v>
      </c>
      <c r="I409" s="21">
        <f t="shared" si="91"/>
        <v>0</v>
      </c>
      <c r="J409" s="21">
        <f t="shared" si="91"/>
        <v>0</v>
      </c>
      <c r="K409" s="21">
        <f t="shared" si="91"/>
        <v>0</v>
      </c>
      <c r="L409" s="21">
        <f t="shared" si="91"/>
        <v>0</v>
      </c>
      <c r="M409" s="21">
        <f t="shared" si="91"/>
        <v>0</v>
      </c>
      <c r="N409" s="21">
        <f t="shared" si="91"/>
        <v>0</v>
      </c>
      <c r="O409" s="21">
        <f t="shared" si="91"/>
        <v>0</v>
      </c>
      <c r="P409" s="21">
        <f t="shared" si="91"/>
        <v>0</v>
      </c>
      <c r="Q409" s="21">
        <f t="shared" si="91"/>
        <v>0</v>
      </c>
      <c r="R409" s="21">
        <f t="shared" si="91"/>
        <v>0</v>
      </c>
      <c r="S409" s="21">
        <f t="shared" si="91"/>
        <v>0</v>
      </c>
      <c r="T409" s="21">
        <f t="shared" si="91"/>
        <v>0</v>
      </c>
      <c r="U409" s="21">
        <f t="shared" si="91"/>
        <v>0</v>
      </c>
      <c r="V409" s="21">
        <f t="shared" si="91"/>
        <v>0</v>
      </c>
      <c r="W409" s="21">
        <f t="shared" si="91"/>
        <v>0</v>
      </c>
      <c r="X409" s="21">
        <f t="shared" si="91"/>
        <v>0</v>
      </c>
      <c r="Y409" s="21">
        <f t="shared" si="91"/>
        <v>0</v>
      </c>
      <c r="Z409" s="21">
        <f t="shared" si="91"/>
        <v>0</v>
      </c>
      <c r="AA409" s="21">
        <f t="shared" si="91"/>
        <v>0</v>
      </c>
      <c r="AB409" s="21">
        <f t="shared" si="91"/>
        <v>0</v>
      </c>
      <c r="AC409" s="21">
        <f t="shared" si="91"/>
        <v>0</v>
      </c>
      <c r="AD409" s="21">
        <f t="shared" si="91"/>
        <v>0</v>
      </c>
      <c r="AE409" s="21">
        <f t="shared" si="91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2">+C416+C417</f>
        <v>0</v>
      </c>
      <c r="D415" s="21">
        <f t="shared" si="92"/>
        <v>0</v>
      </c>
      <c r="E415" s="21">
        <f t="shared" si="92"/>
        <v>0</v>
      </c>
      <c r="F415" s="21">
        <f t="shared" si="92"/>
        <v>0</v>
      </c>
      <c r="G415" s="21">
        <f t="shared" si="92"/>
        <v>0</v>
      </c>
      <c r="H415" s="21">
        <f t="shared" si="92"/>
        <v>0</v>
      </c>
      <c r="I415" s="21">
        <f t="shared" si="92"/>
        <v>0</v>
      </c>
      <c r="J415" s="21">
        <f t="shared" si="92"/>
        <v>0</v>
      </c>
      <c r="K415" s="21">
        <f t="shared" si="92"/>
        <v>0</v>
      </c>
      <c r="L415" s="21">
        <f t="shared" si="92"/>
        <v>0</v>
      </c>
      <c r="M415" s="21">
        <f t="shared" si="92"/>
        <v>0</v>
      </c>
      <c r="N415" s="21">
        <f t="shared" si="92"/>
        <v>0</v>
      </c>
      <c r="O415" s="21">
        <f t="shared" si="92"/>
        <v>0</v>
      </c>
      <c r="P415" s="21">
        <f t="shared" si="92"/>
        <v>0</v>
      </c>
      <c r="Q415" s="21">
        <f t="shared" si="92"/>
        <v>0</v>
      </c>
      <c r="R415" s="21">
        <f t="shared" si="92"/>
        <v>0</v>
      </c>
      <c r="S415" s="21">
        <f t="shared" si="92"/>
        <v>0</v>
      </c>
      <c r="T415" s="21">
        <f t="shared" si="92"/>
        <v>0</v>
      </c>
      <c r="U415" s="21">
        <f t="shared" si="92"/>
        <v>0</v>
      </c>
      <c r="V415" s="21">
        <f t="shared" si="92"/>
        <v>0</v>
      </c>
      <c r="W415" s="21">
        <f t="shared" si="92"/>
        <v>0</v>
      </c>
      <c r="X415" s="21">
        <f t="shared" si="92"/>
        <v>0</v>
      </c>
      <c r="Y415" s="21">
        <f t="shared" si="92"/>
        <v>0</v>
      </c>
      <c r="Z415" s="21">
        <f t="shared" si="92"/>
        <v>0</v>
      </c>
      <c r="AA415" s="21">
        <f t="shared" si="92"/>
        <v>0</v>
      </c>
      <c r="AB415" s="21">
        <f t="shared" si="92"/>
        <v>0</v>
      </c>
      <c r="AC415" s="21">
        <f t="shared" si="92"/>
        <v>0</v>
      </c>
      <c r="AD415" s="21">
        <f t="shared" si="92"/>
        <v>0</v>
      </c>
      <c r="AE415" s="21">
        <f t="shared" si="92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3">+C418+C419+C420+C421+C422</f>
        <v>0</v>
      </c>
      <c r="D417" s="21">
        <f t="shared" si="93"/>
        <v>0</v>
      </c>
      <c r="E417" s="21">
        <f t="shared" si="93"/>
        <v>0</v>
      </c>
      <c r="F417" s="21">
        <f t="shared" si="93"/>
        <v>0</v>
      </c>
      <c r="G417" s="21">
        <f t="shared" si="93"/>
        <v>0</v>
      </c>
      <c r="H417" s="21">
        <f t="shared" si="93"/>
        <v>0</v>
      </c>
      <c r="I417" s="21">
        <f t="shared" si="93"/>
        <v>0</v>
      </c>
      <c r="J417" s="21">
        <f t="shared" si="93"/>
        <v>0</v>
      </c>
      <c r="K417" s="21">
        <f t="shared" si="93"/>
        <v>0</v>
      </c>
      <c r="L417" s="21">
        <f t="shared" si="93"/>
        <v>0</v>
      </c>
      <c r="M417" s="21">
        <f t="shared" si="93"/>
        <v>0</v>
      </c>
      <c r="N417" s="21">
        <f t="shared" si="93"/>
        <v>0</v>
      </c>
      <c r="O417" s="21">
        <f t="shared" si="93"/>
        <v>0</v>
      </c>
      <c r="P417" s="21">
        <f t="shared" si="93"/>
        <v>0</v>
      </c>
      <c r="Q417" s="21">
        <f t="shared" si="93"/>
        <v>0</v>
      </c>
      <c r="R417" s="21">
        <f t="shared" si="93"/>
        <v>0</v>
      </c>
      <c r="S417" s="21">
        <f t="shared" si="93"/>
        <v>0</v>
      </c>
      <c r="T417" s="21">
        <f t="shared" si="93"/>
        <v>0</v>
      </c>
      <c r="U417" s="21">
        <f t="shared" si="93"/>
        <v>0</v>
      </c>
      <c r="V417" s="21">
        <f t="shared" si="93"/>
        <v>0</v>
      </c>
      <c r="W417" s="21">
        <f t="shared" si="93"/>
        <v>0</v>
      </c>
      <c r="X417" s="21">
        <f t="shared" si="93"/>
        <v>0</v>
      </c>
      <c r="Y417" s="21">
        <f t="shared" si="93"/>
        <v>0</v>
      </c>
      <c r="Z417" s="21">
        <f t="shared" si="93"/>
        <v>0</v>
      </c>
      <c r="AA417" s="21">
        <f t="shared" si="93"/>
        <v>0</v>
      </c>
      <c r="AB417" s="21">
        <f t="shared" si="93"/>
        <v>0</v>
      </c>
      <c r="AC417" s="21">
        <f t="shared" si="93"/>
        <v>0</v>
      </c>
      <c r="AD417" s="21">
        <f t="shared" si="93"/>
        <v>0</v>
      </c>
      <c r="AE417" s="21">
        <f t="shared" si="93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4">+C426+C430+C431+C434</f>
        <v>8.2358628113214215E-3</v>
      </c>
      <c r="D425" s="28">
        <f t="shared" si="94"/>
        <v>7.7456248598613926E-3</v>
      </c>
      <c r="E425" s="28">
        <f t="shared" si="94"/>
        <v>7.6710279340910445E-3</v>
      </c>
      <c r="F425" s="28">
        <f t="shared" si="94"/>
        <v>7.1357200363504607E-3</v>
      </c>
      <c r="G425" s="28">
        <f t="shared" si="94"/>
        <v>6.4633739772128719E-3</v>
      </c>
      <c r="H425" s="28">
        <f t="shared" si="94"/>
        <v>6.2121549046056318E-3</v>
      </c>
      <c r="I425" s="28">
        <f t="shared" si="94"/>
        <v>2.1193710415816816E-2</v>
      </c>
      <c r="J425" s="28">
        <f t="shared" si="94"/>
        <v>2.1953170413108406E-2</v>
      </c>
      <c r="K425" s="28">
        <f t="shared" si="94"/>
        <v>2.2963641003290576E-2</v>
      </c>
      <c r="L425" s="28">
        <f t="shared" si="94"/>
        <v>2.3563954819987534E-2</v>
      </c>
      <c r="M425" s="28">
        <f t="shared" si="94"/>
        <v>2.4612342677577132E-2</v>
      </c>
      <c r="N425" s="28">
        <f t="shared" si="94"/>
        <v>1.5763050169677998E-2</v>
      </c>
      <c r="O425" s="28">
        <f t="shared" si="94"/>
        <v>1.3000313682753438E-2</v>
      </c>
      <c r="P425" s="28">
        <f t="shared" si="94"/>
        <v>1.4198732788121605E-2</v>
      </c>
      <c r="Q425" s="28">
        <f t="shared" si="94"/>
        <v>1.6761664155016513E-2</v>
      </c>
      <c r="R425" s="28">
        <f t="shared" si="94"/>
        <v>3.2175731063174471E-3</v>
      </c>
      <c r="S425" s="28">
        <f t="shared" si="94"/>
        <v>3.55937413996714E-3</v>
      </c>
      <c r="T425" s="28">
        <f t="shared" si="94"/>
        <v>2.901717706381801E-3</v>
      </c>
      <c r="U425" s="28">
        <f t="shared" si="94"/>
        <v>2.8750101609816094E-3</v>
      </c>
      <c r="V425" s="28">
        <f t="shared" si="94"/>
        <v>2.9409574875544644E-3</v>
      </c>
      <c r="W425" s="28">
        <f t="shared" si="94"/>
        <v>2.8753999809460404E-3</v>
      </c>
      <c r="X425" s="28">
        <f t="shared" si="94"/>
        <v>2.9051363803022064E-3</v>
      </c>
      <c r="Y425" s="28">
        <f t="shared" si="94"/>
        <v>2.8079450270328127E-3</v>
      </c>
      <c r="Z425" s="28">
        <f t="shared" si="94"/>
        <v>2.9766228886427093E-3</v>
      </c>
      <c r="AA425" s="28">
        <f t="shared" si="94"/>
        <v>2.9326247224320014E-3</v>
      </c>
      <c r="AB425" s="28">
        <f t="shared" si="94"/>
        <v>3.291239641461587E-3</v>
      </c>
      <c r="AC425" s="28">
        <f t="shared" si="94"/>
        <v>2.8128555369036938E-3</v>
      </c>
      <c r="AD425" s="28">
        <f t="shared" si="94"/>
        <v>2.8446367333191396E-3</v>
      </c>
      <c r="AE425" s="28">
        <f t="shared" si="94"/>
        <v>3.1578294401624196E-3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:AE431" si="95">+C432+C433</f>
        <v>8.1747642791161256E-5</v>
      </c>
      <c r="D431" s="21">
        <f t="shared" si="95"/>
        <v>8.4674417225227968E-5</v>
      </c>
      <c r="E431" s="21">
        <f t="shared" si="95"/>
        <v>8.6921886304859803E-5</v>
      </c>
      <c r="F431" s="21">
        <f t="shared" si="95"/>
        <v>8.9589691095834028E-5</v>
      </c>
      <c r="G431" s="21">
        <f t="shared" si="95"/>
        <v>9.1724921448089087E-5</v>
      </c>
      <c r="H431" s="21">
        <f t="shared" si="95"/>
        <v>9.5342810756051565E-5</v>
      </c>
      <c r="I431" s="21">
        <f t="shared" si="95"/>
        <v>9.8472848951635866E-5</v>
      </c>
      <c r="J431" s="21">
        <f t="shared" si="95"/>
        <v>1.0190884815009328E-4</v>
      </c>
      <c r="K431" s="21">
        <f t="shared" si="95"/>
        <v>1.0411915640753694E-4</v>
      </c>
      <c r="L431" s="21">
        <f t="shared" si="95"/>
        <v>1.0427994146178972E-4</v>
      </c>
      <c r="M431" s="21">
        <f t="shared" si="95"/>
        <v>1.0689269994511784E-4</v>
      </c>
      <c r="N431" s="21">
        <f t="shared" si="95"/>
        <v>1.0911951742276E-4</v>
      </c>
      <c r="O431" s="21">
        <f t="shared" si="95"/>
        <v>1.1724901822578501E-4</v>
      </c>
      <c r="P431" s="21">
        <f t="shared" si="95"/>
        <v>1.1630369338702946E-4</v>
      </c>
      <c r="Q431" s="21">
        <f t="shared" si="95"/>
        <v>1.08893007862278E-4</v>
      </c>
      <c r="R431" s="21">
        <f t="shared" si="95"/>
        <v>1.0456869056854011E-4</v>
      </c>
      <c r="S431" s="21">
        <f t="shared" si="95"/>
        <v>1.0788229435700602E-4</v>
      </c>
      <c r="T431" s="21">
        <f t="shared" si="95"/>
        <v>1.1113326465222203E-4</v>
      </c>
      <c r="U431" s="21">
        <f t="shared" si="95"/>
        <v>1.1654075196044029E-4</v>
      </c>
      <c r="V431" s="21">
        <f t="shared" si="95"/>
        <v>1.1242325597961408E-4</v>
      </c>
      <c r="W431" s="21">
        <f t="shared" si="95"/>
        <v>1.1243461573559419E-4</v>
      </c>
      <c r="X431" s="21">
        <f t="shared" si="95"/>
        <v>1.0892242658849735E-4</v>
      </c>
      <c r="Y431" s="21">
        <f t="shared" si="95"/>
        <v>1.2573968143072837E-4</v>
      </c>
      <c r="Z431" s="21">
        <f t="shared" si="95"/>
        <v>1.4178262179478847E-4</v>
      </c>
      <c r="AA431" s="21">
        <f t="shared" si="95"/>
        <v>1.7844992990754993E-4</v>
      </c>
      <c r="AB431" s="21">
        <f t="shared" si="95"/>
        <v>1.6334506378886326E-4</v>
      </c>
      <c r="AC431" s="21">
        <f t="shared" si="95"/>
        <v>2.0654949200512901E-4</v>
      </c>
      <c r="AD431" s="21">
        <f t="shared" si="95"/>
        <v>1.8336637082535417E-4</v>
      </c>
      <c r="AE431" s="21">
        <f t="shared" si="95"/>
        <v>1.8994902924997123E-4</v>
      </c>
    </row>
    <row r="432" spans="1:31" x14ac:dyDescent="0.2">
      <c r="A432" s="80" t="s">
        <v>732</v>
      </c>
      <c r="B432" s="4" t="s">
        <v>733</v>
      </c>
      <c r="C432" s="27">
        <v>7.4278742659255252E-7</v>
      </c>
      <c r="D432" s="27">
        <v>7.4448005739896692E-7</v>
      </c>
      <c r="E432" s="27">
        <v>7.4629989467556012E-7</v>
      </c>
      <c r="F432" s="27">
        <v>7.4715190711694746E-7</v>
      </c>
      <c r="G432" s="27">
        <v>7.467369653492855E-7</v>
      </c>
      <c r="H432" s="27">
        <v>7.4498848923735666E-7</v>
      </c>
      <c r="I432" s="27">
        <v>7.2909999147583675E-7</v>
      </c>
      <c r="J432" s="27">
        <v>7.251844273751924E-7</v>
      </c>
      <c r="K432" s="27">
        <v>7.2165397207231397E-7</v>
      </c>
      <c r="L432" s="27">
        <v>7.1861580682616919E-7</v>
      </c>
      <c r="M432" s="27">
        <v>7.12583237888037E-7</v>
      </c>
      <c r="N432" s="27">
        <v>7.0987145440056979E-7</v>
      </c>
      <c r="O432" s="27">
        <v>7.0953770409984138E-7</v>
      </c>
      <c r="P432" s="27">
        <v>7.053425441718812E-7</v>
      </c>
      <c r="Q432" s="27">
        <v>7.0436822519109012E-7</v>
      </c>
      <c r="R432" s="27">
        <v>7.0320546004819914E-7</v>
      </c>
      <c r="S432" s="27">
        <v>7.0057368441558121E-7</v>
      </c>
      <c r="T432" s="27">
        <v>7.0333886901641378E-7</v>
      </c>
      <c r="U432" s="27">
        <v>6.9973559350768041E-7</v>
      </c>
      <c r="V432" s="27">
        <v>6.941313159223159E-7</v>
      </c>
      <c r="W432" s="27">
        <v>6.9180711397920625E-7</v>
      </c>
      <c r="X432" s="27">
        <v>6.8988979787587145E-7</v>
      </c>
      <c r="Y432" s="27">
        <v>6.9250665399647627E-7</v>
      </c>
      <c r="Z432" s="27">
        <v>7.0230301204965281E-7</v>
      </c>
      <c r="AA432" s="27">
        <v>6.8885891381433813E-7</v>
      </c>
      <c r="AB432" s="27">
        <v>1.2047250833955255E-6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8.1004855364568697E-5</v>
      </c>
      <c r="D433" s="27">
        <v>8.3929937167829006E-5</v>
      </c>
      <c r="E433" s="27">
        <v>8.617558641018424E-5</v>
      </c>
      <c r="F433" s="27">
        <v>8.8842539188717086E-5</v>
      </c>
      <c r="G433" s="27">
        <v>9.0978184482739803E-5</v>
      </c>
      <c r="H433" s="27">
        <v>9.4597822266814211E-5</v>
      </c>
      <c r="I433" s="27">
        <v>9.7743748960160034E-5</v>
      </c>
      <c r="J433" s="27">
        <v>1.0118366372271809E-4</v>
      </c>
      <c r="K433" s="27">
        <v>1.0339750243546462E-4</v>
      </c>
      <c r="L433" s="27">
        <v>1.0356132565496355E-4</v>
      </c>
      <c r="M433" s="27">
        <v>1.0618011670722979E-4</v>
      </c>
      <c r="N433" s="27">
        <v>1.0840964596835944E-4</v>
      </c>
      <c r="O433" s="27">
        <v>1.1653948052168516E-4</v>
      </c>
      <c r="P433" s="27">
        <v>1.1559835084285759E-4</v>
      </c>
      <c r="Q433" s="27">
        <v>1.0818863963708691E-4</v>
      </c>
      <c r="R433" s="27">
        <v>1.0386548510849192E-4</v>
      </c>
      <c r="S433" s="27">
        <v>1.0718172067259044E-4</v>
      </c>
      <c r="T433" s="27">
        <v>1.1042992578320563E-4</v>
      </c>
      <c r="U433" s="27">
        <v>1.1584101636693261E-4</v>
      </c>
      <c r="V433" s="27">
        <v>1.1172912466369176E-4</v>
      </c>
      <c r="W433" s="27">
        <v>1.1174280862161498E-4</v>
      </c>
      <c r="X433" s="27">
        <v>1.0823253679062148E-4</v>
      </c>
      <c r="Y433" s="27">
        <v>1.2504717477673189E-4</v>
      </c>
      <c r="Z433" s="27">
        <v>1.4108031878273881E-4</v>
      </c>
      <c r="AA433" s="27">
        <v>1.777610709937356E-4</v>
      </c>
      <c r="AB433" s="27">
        <v>1.6214033870546774E-4</v>
      </c>
      <c r="AC433" s="27">
        <v>2.0654949200512901E-4</v>
      </c>
      <c r="AD433" s="27">
        <v>1.8336637082535417E-4</v>
      </c>
      <c r="AE433" s="27">
        <v>1.8994902924997123E-4</v>
      </c>
    </row>
    <row r="434" spans="1:31" x14ac:dyDescent="0.2">
      <c r="A434" s="80" t="s">
        <v>736</v>
      </c>
      <c r="B434" s="4" t="s">
        <v>737</v>
      </c>
      <c r="C434" s="21">
        <f>+C435</f>
        <v>8.1541151685302609E-3</v>
      </c>
      <c r="D434" s="21">
        <f t="shared" ref="D434:AE434" si="96">+D435</f>
        <v>7.6609504426361644E-3</v>
      </c>
      <c r="E434" s="21">
        <f t="shared" si="96"/>
        <v>7.5841060477861849E-3</v>
      </c>
      <c r="F434" s="21">
        <f t="shared" si="96"/>
        <v>7.0461303452546264E-3</v>
      </c>
      <c r="G434" s="21">
        <f t="shared" si="96"/>
        <v>6.3716490557647826E-3</v>
      </c>
      <c r="H434" s="21">
        <f t="shared" si="96"/>
        <v>6.1168120938495801E-3</v>
      </c>
      <c r="I434" s="21">
        <f t="shared" si="96"/>
        <v>2.1095237566865179E-2</v>
      </c>
      <c r="J434" s="21">
        <f t="shared" si="96"/>
        <v>2.1851261564958313E-2</v>
      </c>
      <c r="K434" s="21">
        <f t="shared" si="96"/>
        <v>2.285952184688304E-2</v>
      </c>
      <c r="L434" s="21">
        <f t="shared" si="96"/>
        <v>2.3459674878525745E-2</v>
      </c>
      <c r="M434" s="21">
        <f t="shared" si="96"/>
        <v>2.4505449977632016E-2</v>
      </c>
      <c r="N434" s="21">
        <f t="shared" si="96"/>
        <v>1.5653930652255239E-2</v>
      </c>
      <c r="O434" s="21">
        <f t="shared" si="96"/>
        <v>1.2883064664527653E-2</v>
      </c>
      <c r="P434" s="21">
        <f t="shared" si="96"/>
        <v>1.4082429094734575E-2</v>
      </c>
      <c r="Q434" s="21">
        <f t="shared" si="96"/>
        <v>1.6652771147154233E-2</v>
      </c>
      <c r="R434" s="21">
        <f t="shared" si="96"/>
        <v>3.113004415748907E-3</v>
      </c>
      <c r="S434" s="21">
        <f t="shared" si="96"/>
        <v>3.4514918456101341E-3</v>
      </c>
      <c r="T434" s="21">
        <f t="shared" si="96"/>
        <v>2.7905844417295792E-3</v>
      </c>
      <c r="U434" s="21">
        <f t="shared" si="96"/>
        <v>2.7584694090211693E-3</v>
      </c>
      <c r="V434" s="21">
        <f t="shared" si="96"/>
        <v>2.8285342315748502E-3</v>
      </c>
      <c r="W434" s="21">
        <f t="shared" si="96"/>
        <v>2.7629653652104461E-3</v>
      </c>
      <c r="X434" s="21">
        <f t="shared" si="96"/>
        <v>2.7962139537137092E-3</v>
      </c>
      <c r="Y434" s="21">
        <f t="shared" si="96"/>
        <v>2.6822053456020843E-3</v>
      </c>
      <c r="Z434" s="21">
        <f t="shared" si="96"/>
        <v>2.8348402668479209E-3</v>
      </c>
      <c r="AA434" s="21">
        <f t="shared" si="96"/>
        <v>2.7541747925244513E-3</v>
      </c>
      <c r="AB434" s="21">
        <f t="shared" si="96"/>
        <v>3.1278945776727239E-3</v>
      </c>
      <c r="AC434" s="21">
        <f t="shared" si="96"/>
        <v>2.606306044898565E-3</v>
      </c>
      <c r="AD434" s="21">
        <f t="shared" si="96"/>
        <v>2.6612703624937853E-3</v>
      </c>
      <c r="AE434" s="21">
        <f t="shared" si="96"/>
        <v>2.9678804109124482E-3</v>
      </c>
    </row>
    <row r="435" spans="1:31" x14ac:dyDescent="0.2">
      <c r="A435" s="80" t="s">
        <v>738</v>
      </c>
      <c r="B435" s="4" t="s">
        <v>739</v>
      </c>
      <c r="C435" s="27">
        <v>8.1541151685302609E-3</v>
      </c>
      <c r="D435" s="27">
        <v>7.6609504426361644E-3</v>
      </c>
      <c r="E435" s="27">
        <v>7.5841060477861849E-3</v>
      </c>
      <c r="F435" s="27">
        <v>7.0461303452546264E-3</v>
      </c>
      <c r="G435" s="27">
        <v>6.3716490557647826E-3</v>
      </c>
      <c r="H435" s="27">
        <v>6.1168120938495801E-3</v>
      </c>
      <c r="I435" s="27">
        <v>2.1095237566865179E-2</v>
      </c>
      <c r="J435" s="27">
        <v>2.1851261564958313E-2</v>
      </c>
      <c r="K435" s="27">
        <v>2.285952184688304E-2</v>
      </c>
      <c r="L435" s="27">
        <v>2.3459674878525745E-2</v>
      </c>
      <c r="M435" s="27">
        <v>2.4505449977632016E-2</v>
      </c>
      <c r="N435" s="27">
        <v>1.5653930652255239E-2</v>
      </c>
      <c r="O435" s="27">
        <v>1.2883064664527653E-2</v>
      </c>
      <c r="P435" s="27">
        <v>1.4082429094734575E-2</v>
      </c>
      <c r="Q435" s="27">
        <v>1.6652771147154233E-2</v>
      </c>
      <c r="R435" s="27">
        <v>3.113004415748907E-3</v>
      </c>
      <c r="S435" s="27">
        <v>3.4514918456101341E-3</v>
      </c>
      <c r="T435" s="27">
        <v>2.7905844417295792E-3</v>
      </c>
      <c r="U435" s="27">
        <v>2.7584694090211693E-3</v>
      </c>
      <c r="V435" s="27">
        <v>2.8285342315748502E-3</v>
      </c>
      <c r="W435" s="27">
        <v>2.7629653652104461E-3</v>
      </c>
      <c r="X435" s="27">
        <v>2.7962139537137092E-3</v>
      </c>
      <c r="Y435" s="27">
        <v>2.6822053456020843E-3</v>
      </c>
      <c r="Z435" s="27">
        <v>2.8348402668479209E-3</v>
      </c>
      <c r="AA435" s="27">
        <v>2.7541747925244513E-3</v>
      </c>
      <c r="AB435" s="27">
        <v>3.1278945776727239E-3</v>
      </c>
      <c r="AC435" s="27">
        <v>2.606306044898565E-3</v>
      </c>
      <c r="AD435" s="27">
        <v>2.6612703624937853E-3</v>
      </c>
      <c r="AE435" s="27">
        <v>2.9678804109124482E-3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7">+C441+C442</f>
        <v>0</v>
      </c>
      <c r="D440" s="21">
        <f t="shared" si="97"/>
        <v>0</v>
      </c>
      <c r="E440" s="21">
        <f t="shared" si="97"/>
        <v>0</v>
      </c>
      <c r="F440" s="21">
        <f t="shared" si="97"/>
        <v>0</v>
      </c>
      <c r="G440" s="21">
        <f t="shared" si="97"/>
        <v>0</v>
      </c>
      <c r="H440" s="21">
        <f t="shared" si="97"/>
        <v>0</v>
      </c>
      <c r="I440" s="21">
        <f t="shared" si="97"/>
        <v>0</v>
      </c>
      <c r="J440" s="21">
        <f t="shared" si="97"/>
        <v>0</v>
      </c>
      <c r="K440" s="21">
        <f t="shared" si="97"/>
        <v>0</v>
      </c>
      <c r="L440" s="21">
        <f t="shared" si="97"/>
        <v>0</v>
      </c>
      <c r="M440" s="21">
        <f t="shared" si="97"/>
        <v>0</v>
      </c>
      <c r="N440" s="21">
        <f t="shared" si="97"/>
        <v>0</v>
      </c>
      <c r="O440" s="21">
        <f t="shared" si="97"/>
        <v>0</v>
      </c>
      <c r="P440" s="21">
        <f t="shared" si="97"/>
        <v>0</v>
      </c>
      <c r="Q440" s="21">
        <f t="shared" si="97"/>
        <v>0</v>
      </c>
      <c r="R440" s="21">
        <f t="shared" si="97"/>
        <v>0</v>
      </c>
      <c r="S440" s="21">
        <f t="shared" si="97"/>
        <v>0</v>
      </c>
      <c r="T440" s="21">
        <f t="shared" si="97"/>
        <v>0</v>
      </c>
      <c r="U440" s="21">
        <f t="shared" si="97"/>
        <v>0</v>
      </c>
      <c r="V440" s="21">
        <f t="shared" si="97"/>
        <v>0</v>
      </c>
      <c r="W440" s="21">
        <f t="shared" si="97"/>
        <v>0</v>
      </c>
      <c r="X440" s="21">
        <f t="shared" si="97"/>
        <v>0</v>
      </c>
      <c r="Y440" s="21">
        <f t="shared" si="97"/>
        <v>0</v>
      </c>
      <c r="Z440" s="21">
        <f t="shared" si="97"/>
        <v>0</v>
      </c>
      <c r="AA440" s="21">
        <f t="shared" si="97"/>
        <v>0</v>
      </c>
      <c r="AB440" s="21">
        <f t="shared" si="97"/>
        <v>0</v>
      </c>
      <c r="AC440" s="21">
        <f t="shared" si="97"/>
        <v>0</v>
      </c>
      <c r="AD440" s="21">
        <f t="shared" si="97"/>
        <v>0</v>
      </c>
      <c r="AE440" s="21">
        <f t="shared" si="97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98">+D455-D4</f>
        <v>0</v>
      </c>
      <c r="E453" s="29">
        <f t="shared" si="98"/>
        <v>0</v>
      </c>
      <c r="F453" s="29">
        <f t="shared" si="98"/>
        <v>0</v>
      </c>
      <c r="G453" s="29">
        <f t="shared" si="98"/>
        <v>0</v>
      </c>
      <c r="H453" s="29">
        <f t="shared" si="98"/>
        <v>0</v>
      </c>
      <c r="I453" s="29">
        <f t="shared" si="98"/>
        <v>0</v>
      </c>
      <c r="J453" s="29">
        <f t="shared" si="98"/>
        <v>0</v>
      </c>
      <c r="K453" s="29">
        <f t="shared" si="98"/>
        <v>0</v>
      </c>
      <c r="L453" s="29">
        <f t="shared" si="98"/>
        <v>0</v>
      </c>
      <c r="M453" s="29">
        <f t="shared" si="98"/>
        <v>0</v>
      </c>
      <c r="N453" s="29">
        <f t="shared" si="98"/>
        <v>0</v>
      </c>
      <c r="O453" s="29">
        <f t="shared" si="98"/>
        <v>0</v>
      </c>
      <c r="P453" s="29">
        <f t="shared" si="98"/>
        <v>0</v>
      </c>
      <c r="Q453" s="29">
        <f t="shared" si="98"/>
        <v>0</v>
      </c>
      <c r="R453" s="29">
        <f t="shared" si="98"/>
        <v>0</v>
      </c>
      <c r="S453" s="29">
        <f t="shared" si="98"/>
        <v>0</v>
      </c>
      <c r="T453" s="29">
        <f t="shared" si="98"/>
        <v>0</v>
      </c>
      <c r="U453" s="29">
        <f t="shared" si="98"/>
        <v>0</v>
      </c>
      <c r="V453" s="29">
        <f t="shared" si="98"/>
        <v>0</v>
      </c>
      <c r="W453" s="29">
        <f t="shared" si="98"/>
        <v>0</v>
      </c>
      <c r="X453" s="29">
        <f t="shared" si="98"/>
        <v>0</v>
      </c>
      <c r="Y453" s="29">
        <f t="shared" si="98"/>
        <v>0</v>
      </c>
      <c r="Z453" s="29">
        <f t="shared" si="98"/>
        <v>0</v>
      </c>
      <c r="AA453" s="29">
        <f t="shared" si="98"/>
        <v>0</v>
      </c>
      <c r="AB453" s="29">
        <f t="shared" si="98"/>
        <v>0</v>
      </c>
      <c r="AC453" s="29">
        <f t="shared" si="98"/>
        <v>0</v>
      </c>
      <c r="AD453" s="29">
        <f t="shared" si="98"/>
        <v>0</v>
      </c>
      <c r="AE453" s="29">
        <f t="shared" si="98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99">+C456+C471+C524+C555+C576</f>
        <v>0.12738035642937603</v>
      </c>
      <c r="D455" s="28">
        <f t="shared" si="99"/>
        <v>0.11568993036027395</v>
      </c>
      <c r="E455" s="28">
        <f t="shared" si="99"/>
        <v>0.11225945750495911</v>
      </c>
      <c r="F455" s="28">
        <f t="shared" si="99"/>
        <v>0.1231993863330082</v>
      </c>
      <c r="G455" s="28">
        <f t="shared" si="99"/>
        <v>0.13112925904000988</v>
      </c>
      <c r="H455" s="28">
        <f t="shared" si="99"/>
        <v>0.13910245251773218</v>
      </c>
      <c r="I455" s="28">
        <f t="shared" si="99"/>
        <v>0.16852990666330758</v>
      </c>
      <c r="J455" s="28">
        <f t="shared" si="99"/>
        <v>0.17554727727646854</v>
      </c>
      <c r="K455" s="28">
        <f t="shared" si="99"/>
        <v>0.1791336813088566</v>
      </c>
      <c r="L455" s="28">
        <f t="shared" si="99"/>
        <v>0.18260830035336839</v>
      </c>
      <c r="M455" s="28">
        <f t="shared" si="99"/>
        <v>0.16680109232596629</v>
      </c>
      <c r="N455" s="28">
        <f t="shared" si="99"/>
        <v>0.15610017909577209</v>
      </c>
      <c r="O455" s="28">
        <f t="shared" si="99"/>
        <v>0.1608470654103355</v>
      </c>
      <c r="P455" s="28">
        <f t="shared" si="99"/>
        <v>0.15483951777459806</v>
      </c>
      <c r="Q455" s="28">
        <f t="shared" si="99"/>
        <v>0.16702855881097034</v>
      </c>
      <c r="R455" s="28">
        <f t="shared" si="99"/>
        <v>0.14813728743027571</v>
      </c>
      <c r="S455" s="28">
        <f t="shared" si="99"/>
        <v>0.16026322435385884</v>
      </c>
      <c r="T455" s="28">
        <f t="shared" si="99"/>
        <v>0.17228940806569354</v>
      </c>
      <c r="U455" s="28">
        <f t="shared" si="99"/>
        <v>0.18032564018072575</v>
      </c>
      <c r="V455" s="28">
        <f t="shared" si="99"/>
        <v>0.18798640900486713</v>
      </c>
      <c r="W455" s="28">
        <f t="shared" si="99"/>
        <v>0.20173939245896727</v>
      </c>
      <c r="X455" s="28">
        <f t="shared" si="99"/>
        <v>0.19808011160852873</v>
      </c>
      <c r="Y455" s="28">
        <f t="shared" si="99"/>
        <v>0.19048967540668577</v>
      </c>
      <c r="Z455" s="28">
        <f t="shared" si="99"/>
        <v>0.202197200850183</v>
      </c>
      <c r="AA455" s="28">
        <f t="shared" si="99"/>
        <v>0.20733005020974074</v>
      </c>
      <c r="AB455" s="28">
        <f t="shared" si="99"/>
        <v>0.24387079448531354</v>
      </c>
      <c r="AC455" s="28">
        <f t="shared" si="99"/>
        <v>0.21955463482375506</v>
      </c>
      <c r="AD455" s="28">
        <f t="shared" si="99"/>
        <v>0.21500230079761495</v>
      </c>
      <c r="AE455" s="28">
        <f t="shared" si="99"/>
        <v>0.23193076314724326</v>
      </c>
    </row>
    <row r="456" spans="1:32" x14ac:dyDescent="0.2">
      <c r="A456" s="6" t="s">
        <v>19</v>
      </c>
      <c r="B456" s="7" t="s">
        <v>20</v>
      </c>
      <c r="C456" s="28">
        <f t="shared" ref="C456:AE456" si="100">+C457+C463+C467</f>
        <v>4.0859098697100797E-2</v>
      </c>
      <c r="D456" s="28">
        <f t="shared" si="100"/>
        <v>2.9106816313114962E-2</v>
      </c>
      <c r="E456" s="28">
        <f t="shared" si="100"/>
        <v>2.4038274980808384E-2</v>
      </c>
      <c r="F456" s="28">
        <f t="shared" si="100"/>
        <v>2.7299351777583542E-2</v>
      </c>
      <c r="G456" s="28">
        <f t="shared" si="100"/>
        <v>3.6998491814929424E-2</v>
      </c>
      <c r="H456" s="28">
        <f t="shared" si="100"/>
        <v>4.2963480290053126E-2</v>
      </c>
      <c r="I456" s="28">
        <f t="shared" si="100"/>
        <v>5.7223390997535886E-2</v>
      </c>
      <c r="J456" s="28">
        <f t="shared" si="100"/>
        <v>5.7581340086938666E-2</v>
      </c>
      <c r="K456" s="28">
        <f t="shared" si="100"/>
        <v>6.1628262767637228E-2</v>
      </c>
      <c r="L456" s="28">
        <f t="shared" si="100"/>
        <v>6.1301581366760921E-2</v>
      </c>
      <c r="M456" s="28">
        <f t="shared" si="100"/>
        <v>5.1027857405772682E-2</v>
      </c>
      <c r="N456" s="28">
        <f t="shared" si="100"/>
        <v>4.6079261115521734E-2</v>
      </c>
      <c r="O456" s="28">
        <f t="shared" si="100"/>
        <v>5.0636756214706785E-2</v>
      </c>
      <c r="P456" s="28">
        <f t="shared" si="100"/>
        <v>4.9678351632346969E-2</v>
      </c>
      <c r="Q456" s="28">
        <f t="shared" si="100"/>
        <v>4.9446947095016715E-2</v>
      </c>
      <c r="R456" s="28">
        <f t="shared" si="100"/>
        <v>5.1153039139889313E-2</v>
      </c>
      <c r="S456" s="28">
        <f t="shared" si="100"/>
        <v>6.0181094790903798E-2</v>
      </c>
      <c r="T456" s="28">
        <f t="shared" si="100"/>
        <v>6.6583931385471806E-2</v>
      </c>
      <c r="U456" s="28">
        <f t="shared" si="100"/>
        <v>7.0312751323486591E-2</v>
      </c>
      <c r="V456" s="28">
        <f t="shared" si="100"/>
        <v>7.6176599734143216E-2</v>
      </c>
      <c r="W456" s="28">
        <f t="shared" si="100"/>
        <v>9.0999383134760123E-2</v>
      </c>
      <c r="X456" s="28">
        <f t="shared" si="100"/>
        <v>0.1008600013259144</v>
      </c>
      <c r="Y456" s="28">
        <f t="shared" si="100"/>
        <v>0.10646105754591781</v>
      </c>
      <c r="Z456" s="28">
        <f t="shared" si="100"/>
        <v>0.11878418480567891</v>
      </c>
      <c r="AA456" s="28">
        <f t="shared" si="100"/>
        <v>0.1191890087137006</v>
      </c>
      <c r="AB456" s="28">
        <f t="shared" si="100"/>
        <v>0.15372510305406362</v>
      </c>
      <c r="AC456" s="28">
        <f t="shared" si="100"/>
        <v>0.12928774269014093</v>
      </c>
      <c r="AD456" s="28">
        <f t="shared" si="100"/>
        <v>0.12377591028146843</v>
      </c>
      <c r="AE456" s="28">
        <f t="shared" si="100"/>
        <v>0.13943262648465979</v>
      </c>
    </row>
    <row r="457" spans="1:32" x14ac:dyDescent="0.2">
      <c r="A457" s="8" t="s">
        <v>23</v>
      </c>
      <c r="B457" s="4" t="s">
        <v>24</v>
      </c>
      <c r="C457" s="21">
        <f t="shared" ref="C457:AE457" si="101">+C458+C459+C460+C461+C462</f>
        <v>4.0859098697100797E-2</v>
      </c>
      <c r="D457" s="21">
        <f t="shared" si="101"/>
        <v>2.9106816313114962E-2</v>
      </c>
      <c r="E457" s="21">
        <f t="shared" si="101"/>
        <v>2.4038274980808384E-2</v>
      </c>
      <c r="F457" s="21">
        <f t="shared" si="101"/>
        <v>2.7299351777583542E-2</v>
      </c>
      <c r="G457" s="21">
        <f t="shared" si="101"/>
        <v>3.6998491814929424E-2</v>
      </c>
      <c r="H457" s="21">
        <f t="shared" si="101"/>
        <v>4.2963480290053126E-2</v>
      </c>
      <c r="I457" s="21">
        <f t="shared" si="101"/>
        <v>5.7223390997535886E-2</v>
      </c>
      <c r="J457" s="21">
        <f t="shared" si="101"/>
        <v>5.7581340086938666E-2</v>
      </c>
      <c r="K457" s="21">
        <f t="shared" si="101"/>
        <v>6.1628262767637228E-2</v>
      </c>
      <c r="L457" s="21">
        <f t="shared" si="101"/>
        <v>6.1301581366760921E-2</v>
      </c>
      <c r="M457" s="21">
        <f t="shared" si="101"/>
        <v>5.1027857405772682E-2</v>
      </c>
      <c r="N457" s="21">
        <f t="shared" si="101"/>
        <v>4.6079261115521734E-2</v>
      </c>
      <c r="O457" s="21">
        <f t="shared" si="101"/>
        <v>5.0636756214706785E-2</v>
      </c>
      <c r="P457" s="21">
        <f t="shared" si="101"/>
        <v>4.9678351632346969E-2</v>
      </c>
      <c r="Q457" s="21">
        <f t="shared" si="101"/>
        <v>4.9446947095016715E-2</v>
      </c>
      <c r="R457" s="21">
        <f t="shared" si="101"/>
        <v>5.1153039139889313E-2</v>
      </c>
      <c r="S457" s="21">
        <f t="shared" si="101"/>
        <v>6.0181094790903798E-2</v>
      </c>
      <c r="T457" s="21">
        <f t="shared" si="101"/>
        <v>6.6583931385471806E-2</v>
      </c>
      <c r="U457" s="21">
        <f t="shared" si="101"/>
        <v>7.0312751323486591E-2</v>
      </c>
      <c r="V457" s="21">
        <f t="shared" si="101"/>
        <v>7.6176599734143216E-2</v>
      </c>
      <c r="W457" s="21">
        <f t="shared" si="101"/>
        <v>9.0999383134760123E-2</v>
      </c>
      <c r="X457" s="21">
        <f t="shared" si="101"/>
        <v>0.1008600013259144</v>
      </c>
      <c r="Y457" s="21">
        <f t="shared" si="101"/>
        <v>0.10646105754591781</v>
      </c>
      <c r="Z457" s="21">
        <f t="shared" si="101"/>
        <v>0.11878418480567891</v>
      </c>
      <c r="AA457" s="21">
        <f t="shared" si="101"/>
        <v>0.1191890087137006</v>
      </c>
      <c r="AB457" s="21">
        <f t="shared" si="101"/>
        <v>0.15372510305406362</v>
      </c>
      <c r="AC457" s="21">
        <f t="shared" si="101"/>
        <v>0.12928774269014093</v>
      </c>
      <c r="AD457" s="21">
        <f t="shared" si="101"/>
        <v>0.12377591028146843</v>
      </c>
      <c r="AE457" s="21">
        <f t="shared" si="101"/>
        <v>0.13943262648465979</v>
      </c>
    </row>
    <row r="458" spans="1:32" x14ac:dyDescent="0.2">
      <c r="A458" s="8" t="s">
        <v>25</v>
      </c>
      <c r="B458" s="4" t="s">
        <v>26</v>
      </c>
      <c r="C458" s="37">
        <f>+C8</f>
        <v>2.3765060750163051E-2</v>
      </c>
      <c r="D458" s="37">
        <f t="shared" ref="D458:AE458" si="102">+D8</f>
        <v>1.2567824060470358E-2</v>
      </c>
      <c r="E458" s="37">
        <f t="shared" si="102"/>
        <v>5.9214752654889544E-3</v>
      </c>
      <c r="F458" s="37">
        <f t="shared" si="102"/>
        <v>6.6820223676270999E-3</v>
      </c>
      <c r="G458" s="37">
        <f t="shared" si="102"/>
        <v>1.3323318544438349E-2</v>
      </c>
      <c r="H458" s="37">
        <f t="shared" si="102"/>
        <v>1.7196358882595311E-2</v>
      </c>
      <c r="I458" s="37">
        <f t="shared" si="102"/>
        <v>2.9838144971925305E-2</v>
      </c>
      <c r="J458" s="37">
        <f t="shared" si="102"/>
        <v>2.8517498060146407E-2</v>
      </c>
      <c r="K458" s="37">
        <f t="shared" si="102"/>
        <v>3.0854096925893481E-2</v>
      </c>
      <c r="L458" s="37">
        <f t="shared" si="102"/>
        <v>3.0789841028155539E-2</v>
      </c>
      <c r="M458" s="37">
        <f t="shared" si="102"/>
        <v>1.9455139933603448E-2</v>
      </c>
      <c r="N458" s="37">
        <f t="shared" si="102"/>
        <v>1.5418488236773541E-2</v>
      </c>
      <c r="O458" s="37">
        <f t="shared" si="102"/>
        <v>1.8539030409153875E-2</v>
      </c>
      <c r="P458" s="37">
        <f t="shared" si="102"/>
        <v>1.9037522976467429E-2</v>
      </c>
      <c r="Q458" s="37">
        <f t="shared" si="102"/>
        <v>1.8798155046100874E-2</v>
      </c>
      <c r="R458" s="37">
        <f t="shared" si="102"/>
        <v>1.8345763459232792E-2</v>
      </c>
      <c r="S458" s="37">
        <f t="shared" si="102"/>
        <v>2.4027146806272121E-2</v>
      </c>
      <c r="T458" s="37">
        <f t="shared" si="102"/>
        <v>2.8369470571012752E-2</v>
      </c>
      <c r="U458" s="37">
        <f t="shared" si="102"/>
        <v>2.9547078431735704E-2</v>
      </c>
      <c r="V458" s="37">
        <f t="shared" si="102"/>
        <v>3.4299977922947533E-2</v>
      </c>
      <c r="W458" s="37">
        <f t="shared" si="102"/>
        <v>4.5608475221537E-2</v>
      </c>
      <c r="X458" s="37">
        <f t="shared" si="102"/>
        <v>5.2007032780598692E-2</v>
      </c>
      <c r="Y458" s="37">
        <f t="shared" si="102"/>
        <v>5.223501902218583E-2</v>
      </c>
      <c r="Z458" s="37">
        <f t="shared" si="102"/>
        <v>6.0747629752330883E-2</v>
      </c>
      <c r="AA458" s="37">
        <f t="shared" si="102"/>
        <v>6.2393337710617967E-2</v>
      </c>
      <c r="AB458" s="37">
        <f t="shared" si="102"/>
        <v>9.1593515288185434E-2</v>
      </c>
      <c r="AC458" s="37">
        <f t="shared" si="102"/>
        <v>6.5978371544628253E-2</v>
      </c>
      <c r="AD458" s="37">
        <f t="shared" si="102"/>
        <v>5.7564536541285301E-2</v>
      </c>
      <c r="AE458" s="37">
        <f t="shared" si="102"/>
        <v>7.2265071684207025E-2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4.5386359741602586E-3</v>
      </c>
      <c r="D459" s="37">
        <f t="shared" ref="D459:AE459" si="103">+D17</f>
        <v>3.4283987890714315E-3</v>
      </c>
      <c r="E459" s="37">
        <f t="shared" si="103"/>
        <v>3.9929428319816851E-3</v>
      </c>
      <c r="F459" s="37">
        <f t="shared" si="103"/>
        <v>4.8402385873429522E-3</v>
      </c>
      <c r="G459" s="37">
        <f t="shared" si="103"/>
        <v>6.0251927959992652E-3</v>
      </c>
      <c r="H459" s="37">
        <f t="shared" si="103"/>
        <v>6.1825417918994771E-3</v>
      </c>
      <c r="I459" s="37">
        <f t="shared" si="103"/>
        <v>5.6094756377155948E-3</v>
      </c>
      <c r="J459" s="37">
        <f t="shared" si="103"/>
        <v>6.4863231272431496E-3</v>
      </c>
      <c r="K459" s="37">
        <f t="shared" si="103"/>
        <v>6.8143916570770338E-3</v>
      </c>
      <c r="L459" s="37">
        <f t="shared" si="103"/>
        <v>5.0852051403515045E-3</v>
      </c>
      <c r="M459" s="37">
        <f t="shared" si="103"/>
        <v>4.8946945114711118E-3</v>
      </c>
      <c r="N459" s="37">
        <f t="shared" si="103"/>
        <v>4.9373447783363804E-3</v>
      </c>
      <c r="O459" s="37">
        <f t="shared" si="103"/>
        <v>5.7614031177542161E-3</v>
      </c>
      <c r="P459" s="37">
        <f t="shared" si="103"/>
        <v>4.5633434036292681E-3</v>
      </c>
      <c r="Q459" s="37">
        <f t="shared" si="103"/>
        <v>4.2416698704195645E-3</v>
      </c>
      <c r="R459" s="37">
        <f t="shared" si="103"/>
        <v>4.1536366398527104E-3</v>
      </c>
      <c r="S459" s="37">
        <f t="shared" si="103"/>
        <v>6.0780201870818942E-3</v>
      </c>
      <c r="T459" s="37">
        <f t="shared" si="103"/>
        <v>6.2248527549771957E-3</v>
      </c>
      <c r="U459" s="37">
        <f t="shared" si="103"/>
        <v>5.6071271936055968E-3</v>
      </c>
      <c r="V459" s="37">
        <f t="shared" si="103"/>
        <v>5.6158291801410186E-3</v>
      </c>
      <c r="W459" s="37">
        <f t="shared" si="103"/>
        <v>8.1141246181469437E-3</v>
      </c>
      <c r="X459" s="37">
        <f t="shared" si="103"/>
        <v>8.5722640062612255E-3</v>
      </c>
      <c r="Y459" s="37">
        <f t="shared" si="103"/>
        <v>9.0974229214045056E-3</v>
      </c>
      <c r="Z459" s="37">
        <f t="shared" si="103"/>
        <v>9.8321663043647936E-3</v>
      </c>
      <c r="AA459" s="37">
        <f t="shared" si="103"/>
        <v>1.1568802373958943E-2</v>
      </c>
      <c r="AB459" s="37">
        <f t="shared" si="103"/>
        <v>1.3161239004714814E-2</v>
      </c>
      <c r="AC459" s="37">
        <f t="shared" si="103"/>
        <v>1.2232074790369998E-2</v>
      </c>
      <c r="AD459" s="37">
        <f t="shared" si="103"/>
        <v>1.1123241982518382E-2</v>
      </c>
      <c r="AE459" s="37">
        <f t="shared" si="103"/>
        <v>1.1707705860857552E-2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1.064890839884451E-2</v>
      </c>
      <c r="D460" s="37">
        <f t="shared" ref="D460:AE460" si="104">+D31</f>
        <v>1.1046503129805161E-2</v>
      </c>
      <c r="E460" s="37">
        <f t="shared" si="104"/>
        <v>1.2004773318806393E-2</v>
      </c>
      <c r="F460" s="37">
        <f t="shared" si="104"/>
        <v>1.3579036955210443E-2</v>
      </c>
      <c r="G460" s="37">
        <f t="shared" si="104"/>
        <v>1.5329289913862083E-2</v>
      </c>
      <c r="H460" s="37">
        <f t="shared" si="104"/>
        <v>1.7430805766879786E-2</v>
      </c>
      <c r="I460" s="37">
        <f t="shared" si="104"/>
        <v>1.9487921135687668E-2</v>
      </c>
      <c r="J460" s="37">
        <f t="shared" si="104"/>
        <v>2.107661360370483E-2</v>
      </c>
      <c r="K460" s="37">
        <f t="shared" si="104"/>
        <v>2.2608143433148688E-2</v>
      </c>
      <c r="L460" s="37">
        <f t="shared" si="104"/>
        <v>2.4100862326063514E-2</v>
      </c>
      <c r="M460" s="37">
        <f t="shared" si="104"/>
        <v>2.53679135429506E-2</v>
      </c>
      <c r="N460" s="37">
        <f t="shared" si="104"/>
        <v>2.4428040524782681E-2</v>
      </c>
      <c r="O460" s="37">
        <f t="shared" si="104"/>
        <v>2.5012249743719111E-2</v>
      </c>
      <c r="P460" s="37">
        <f t="shared" si="104"/>
        <v>2.4747913167174306E-2</v>
      </c>
      <c r="Q460" s="37">
        <f t="shared" si="104"/>
        <v>2.4976334580549348E-2</v>
      </c>
      <c r="R460" s="37">
        <f t="shared" si="104"/>
        <v>2.732053102553644E-2</v>
      </c>
      <c r="S460" s="37">
        <f t="shared" si="104"/>
        <v>2.8769566688572085E-2</v>
      </c>
      <c r="T460" s="37">
        <f t="shared" si="104"/>
        <v>3.0682385361680609E-2</v>
      </c>
      <c r="U460" s="37">
        <f t="shared" si="104"/>
        <v>3.378663824326969E-2</v>
      </c>
      <c r="V460" s="37">
        <f t="shared" si="104"/>
        <v>3.4901828214260924E-2</v>
      </c>
      <c r="W460" s="37">
        <f t="shared" si="104"/>
        <v>3.5769679250624069E-2</v>
      </c>
      <c r="X460" s="37">
        <f t="shared" si="104"/>
        <v>3.8708878416945189E-2</v>
      </c>
      <c r="Y460" s="37">
        <f t="shared" si="104"/>
        <v>4.3593948483341145E-2</v>
      </c>
      <c r="Z460" s="37">
        <f t="shared" si="104"/>
        <v>4.6691061184363239E-2</v>
      </c>
      <c r="AA460" s="37">
        <f t="shared" si="104"/>
        <v>4.3618795938122082E-2</v>
      </c>
      <c r="AB460" s="37">
        <f t="shared" si="104"/>
        <v>4.7294679426442346E-2</v>
      </c>
      <c r="AC460" s="37">
        <f t="shared" si="104"/>
        <v>4.961295284274498E-2</v>
      </c>
      <c r="AD460" s="37">
        <f t="shared" si="104"/>
        <v>5.3506399755816357E-2</v>
      </c>
      <c r="AE460" s="37">
        <f t="shared" si="104"/>
        <v>5.3702655278385469E-2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1.9064935739329819E-3</v>
      </c>
      <c r="D461" s="37">
        <f t="shared" ref="D461:AE461" si="105">+D53</f>
        <v>2.0640903337680143E-3</v>
      </c>
      <c r="E461" s="37">
        <f t="shared" si="105"/>
        <v>2.1190835645313539E-3</v>
      </c>
      <c r="F461" s="37">
        <f t="shared" si="105"/>
        <v>2.198053867403048E-3</v>
      </c>
      <c r="G461" s="37">
        <f t="shared" si="105"/>
        <v>2.3206905606297248E-3</v>
      </c>
      <c r="H461" s="37">
        <f t="shared" si="105"/>
        <v>2.1537738486785518E-3</v>
      </c>
      <c r="I461" s="37">
        <f t="shared" si="105"/>
        <v>2.2878492522073182E-3</v>
      </c>
      <c r="J461" s="37">
        <f t="shared" si="105"/>
        <v>1.5009052958442745E-3</v>
      </c>
      <c r="K461" s="37">
        <f t="shared" si="105"/>
        <v>1.35163075151803E-3</v>
      </c>
      <c r="L461" s="37">
        <f t="shared" si="105"/>
        <v>1.3256728721903596E-3</v>
      </c>
      <c r="M461" s="37">
        <f t="shared" si="105"/>
        <v>1.3101094177475241E-3</v>
      </c>
      <c r="N461" s="37">
        <f t="shared" si="105"/>
        <v>1.2953875756291323E-3</v>
      </c>
      <c r="O461" s="37">
        <f t="shared" si="105"/>
        <v>1.3240729440795859E-3</v>
      </c>
      <c r="P461" s="37">
        <f t="shared" si="105"/>
        <v>1.3295720850759708E-3</v>
      </c>
      <c r="Q461" s="37">
        <f t="shared" si="105"/>
        <v>1.4307875979469279E-3</v>
      </c>
      <c r="R461" s="37">
        <f t="shared" si="105"/>
        <v>1.333108015267368E-3</v>
      </c>
      <c r="S461" s="37">
        <f t="shared" si="105"/>
        <v>1.306361108977701E-3</v>
      </c>
      <c r="T461" s="37">
        <f t="shared" si="105"/>
        <v>1.3072226978012571E-3</v>
      </c>
      <c r="U461" s="37">
        <f t="shared" si="105"/>
        <v>1.3719074548755972E-3</v>
      </c>
      <c r="V461" s="37">
        <f t="shared" si="105"/>
        <v>1.3589644167937441E-3</v>
      </c>
      <c r="W461" s="37">
        <f t="shared" si="105"/>
        <v>1.4994688262372183E-3</v>
      </c>
      <c r="X461" s="37">
        <f t="shared" si="105"/>
        <v>1.5618255817522054E-3</v>
      </c>
      <c r="Y461" s="37">
        <f t="shared" si="105"/>
        <v>1.4722486660609403E-3</v>
      </c>
      <c r="Z461" s="37">
        <f t="shared" si="105"/>
        <v>1.435480463033041E-3</v>
      </c>
      <c r="AA461" s="37">
        <f t="shared" si="105"/>
        <v>1.541971791269309E-3</v>
      </c>
      <c r="AB461" s="37">
        <f t="shared" si="105"/>
        <v>1.6315176602270756E-3</v>
      </c>
      <c r="AC461" s="37">
        <f t="shared" si="105"/>
        <v>1.4610326236916915E-3</v>
      </c>
      <c r="AD461" s="37">
        <f t="shared" si="105"/>
        <v>1.5749193324443665E-3</v>
      </c>
      <c r="AE461" s="37">
        <f t="shared" si="105"/>
        <v>1.7546848395192298E-3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6">+D60</f>
        <v>0</v>
      </c>
      <c r="E462" s="37">
        <f t="shared" si="106"/>
        <v>0</v>
      </c>
      <c r="F462" s="37">
        <f t="shared" si="106"/>
        <v>0</v>
      </c>
      <c r="G462" s="37">
        <f t="shared" si="106"/>
        <v>0</v>
      </c>
      <c r="H462" s="37">
        <f t="shared" si="106"/>
        <v>0</v>
      </c>
      <c r="I462" s="37">
        <f t="shared" si="106"/>
        <v>0</v>
      </c>
      <c r="J462" s="37">
        <f t="shared" si="106"/>
        <v>0</v>
      </c>
      <c r="K462" s="37">
        <f t="shared" si="106"/>
        <v>0</v>
      </c>
      <c r="L462" s="37">
        <f t="shared" si="106"/>
        <v>0</v>
      </c>
      <c r="M462" s="37">
        <f t="shared" si="106"/>
        <v>0</v>
      </c>
      <c r="N462" s="37">
        <f t="shared" si="106"/>
        <v>0</v>
      </c>
      <c r="O462" s="37">
        <f t="shared" si="106"/>
        <v>0</v>
      </c>
      <c r="P462" s="37">
        <f t="shared" si="106"/>
        <v>0</v>
      </c>
      <c r="Q462" s="37">
        <f t="shared" si="106"/>
        <v>0</v>
      </c>
      <c r="R462" s="37">
        <f t="shared" si="106"/>
        <v>0</v>
      </c>
      <c r="S462" s="37">
        <f t="shared" si="106"/>
        <v>0</v>
      </c>
      <c r="T462" s="37">
        <f t="shared" si="106"/>
        <v>0</v>
      </c>
      <c r="U462" s="37">
        <f t="shared" si="106"/>
        <v>0</v>
      </c>
      <c r="V462" s="37">
        <f t="shared" si="106"/>
        <v>0</v>
      </c>
      <c r="W462" s="37">
        <f t="shared" si="106"/>
        <v>7.6352182148762416E-6</v>
      </c>
      <c r="X462" s="37">
        <f t="shared" si="106"/>
        <v>1.0000540357091236E-5</v>
      </c>
      <c r="Y462" s="37">
        <f t="shared" si="106"/>
        <v>6.241845292539944E-5</v>
      </c>
      <c r="Z462" s="37">
        <f t="shared" si="106"/>
        <v>7.7847101586957937E-5</v>
      </c>
      <c r="AA462" s="37">
        <f t="shared" si="106"/>
        <v>6.6100899732300308E-5</v>
      </c>
      <c r="AB462" s="37">
        <f t="shared" si="106"/>
        <v>4.4151674493942623E-5</v>
      </c>
      <c r="AC462" s="37">
        <f t="shared" si="106"/>
        <v>3.3108887060098076E-6</v>
      </c>
      <c r="AD462" s="37">
        <f t="shared" si="106"/>
        <v>6.8126694040292722E-6</v>
      </c>
      <c r="AE462" s="37">
        <f t="shared" si="106"/>
        <v>2.508821690496865E-6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7">+C464+C465+C466</f>
        <v>0</v>
      </c>
      <c r="D463" s="21">
        <f t="shared" si="107"/>
        <v>0</v>
      </c>
      <c r="E463" s="21">
        <f t="shared" si="107"/>
        <v>0</v>
      </c>
      <c r="F463" s="21">
        <f t="shared" si="107"/>
        <v>0</v>
      </c>
      <c r="G463" s="21">
        <f t="shared" si="107"/>
        <v>0</v>
      </c>
      <c r="H463" s="21">
        <f t="shared" si="107"/>
        <v>0</v>
      </c>
      <c r="I463" s="21">
        <f t="shared" si="107"/>
        <v>0</v>
      </c>
      <c r="J463" s="21">
        <f t="shared" si="107"/>
        <v>0</v>
      </c>
      <c r="K463" s="21">
        <f t="shared" si="107"/>
        <v>0</v>
      </c>
      <c r="L463" s="21">
        <f t="shared" si="107"/>
        <v>0</v>
      </c>
      <c r="M463" s="21">
        <f t="shared" si="107"/>
        <v>0</v>
      </c>
      <c r="N463" s="21">
        <f t="shared" si="107"/>
        <v>0</v>
      </c>
      <c r="O463" s="21">
        <f t="shared" si="107"/>
        <v>0</v>
      </c>
      <c r="P463" s="21">
        <f t="shared" si="107"/>
        <v>0</v>
      </c>
      <c r="Q463" s="21">
        <f t="shared" si="107"/>
        <v>0</v>
      </c>
      <c r="R463" s="21">
        <f t="shared" si="107"/>
        <v>0</v>
      </c>
      <c r="S463" s="21">
        <f t="shared" si="107"/>
        <v>0</v>
      </c>
      <c r="T463" s="21">
        <f t="shared" si="107"/>
        <v>0</v>
      </c>
      <c r="U463" s="21">
        <f t="shared" si="107"/>
        <v>0</v>
      </c>
      <c r="V463" s="21">
        <f t="shared" si="107"/>
        <v>0</v>
      </c>
      <c r="W463" s="21">
        <f t="shared" si="107"/>
        <v>0</v>
      </c>
      <c r="X463" s="21">
        <f t="shared" si="107"/>
        <v>0</v>
      </c>
      <c r="Y463" s="21">
        <f t="shared" si="107"/>
        <v>0</v>
      </c>
      <c r="Z463" s="21">
        <f t="shared" si="107"/>
        <v>0</v>
      </c>
      <c r="AA463" s="21">
        <f t="shared" si="107"/>
        <v>0</v>
      </c>
      <c r="AB463" s="21">
        <f t="shared" si="107"/>
        <v>0</v>
      </c>
      <c r="AC463" s="21">
        <f t="shared" si="107"/>
        <v>0</v>
      </c>
      <c r="AD463" s="21">
        <f t="shared" si="107"/>
        <v>0</v>
      </c>
      <c r="AE463" s="21">
        <f t="shared" si="107"/>
        <v>0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08">+D68</f>
        <v>0</v>
      </c>
      <c r="E464" s="37">
        <f t="shared" si="108"/>
        <v>0</v>
      </c>
      <c r="F464" s="37">
        <f t="shared" si="108"/>
        <v>0</v>
      </c>
      <c r="G464" s="37">
        <f t="shared" si="108"/>
        <v>0</v>
      </c>
      <c r="H464" s="37">
        <f t="shared" si="108"/>
        <v>0</v>
      </c>
      <c r="I464" s="37">
        <f t="shared" si="108"/>
        <v>0</v>
      </c>
      <c r="J464" s="37">
        <f t="shared" si="108"/>
        <v>0</v>
      </c>
      <c r="K464" s="37">
        <f t="shared" si="108"/>
        <v>0</v>
      </c>
      <c r="L464" s="37">
        <f t="shared" si="108"/>
        <v>0</v>
      </c>
      <c r="M464" s="37">
        <f t="shared" si="108"/>
        <v>0</v>
      </c>
      <c r="N464" s="37">
        <f t="shared" si="108"/>
        <v>0</v>
      </c>
      <c r="O464" s="37">
        <f t="shared" si="108"/>
        <v>0</v>
      </c>
      <c r="P464" s="37">
        <f t="shared" si="108"/>
        <v>0</v>
      </c>
      <c r="Q464" s="37">
        <f t="shared" si="108"/>
        <v>0</v>
      </c>
      <c r="R464" s="37">
        <f t="shared" si="108"/>
        <v>0</v>
      </c>
      <c r="S464" s="37">
        <f t="shared" si="108"/>
        <v>0</v>
      </c>
      <c r="T464" s="37">
        <f t="shared" si="108"/>
        <v>0</v>
      </c>
      <c r="U464" s="37">
        <f t="shared" si="108"/>
        <v>0</v>
      </c>
      <c r="V464" s="37">
        <f t="shared" si="108"/>
        <v>0</v>
      </c>
      <c r="W464" s="37">
        <f t="shared" si="108"/>
        <v>0</v>
      </c>
      <c r="X464" s="37">
        <f t="shared" si="108"/>
        <v>0</v>
      </c>
      <c r="Y464" s="37">
        <f t="shared" si="108"/>
        <v>0</v>
      </c>
      <c r="Z464" s="37">
        <f t="shared" si="108"/>
        <v>0</v>
      </c>
      <c r="AA464" s="37">
        <f t="shared" si="108"/>
        <v>0</v>
      </c>
      <c r="AB464" s="37">
        <f t="shared" si="108"/>
        <v>0</v>
      </c>
      <c r="AC464" s="37">
        <f t="shared" si="108"/>
        <v>0</v>
      </c>
      <c r="AD464" s="37">
        <f t="shared" si="108"/>
        <v>0</v>
      </c>
      <c r="AE464" s="37">
        <f t="shared" si="108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09">+D80</f>
        <v>0</v>
      </c>
      <c r="E465" s="37">
        <f t="shared" si="109"/>
        <v>0</v>
      </c>
      <c r="F465" s="37">
        <f t="shared" si="109"/>
        <v>0</v>
      </c>
      <c r="G465" s="37">
        <f t="shared" si="109"/>
        <v>0</v>
      </c>
      <c r="H465" s="37">
        <f t="shared" si="109"/>
        <v>0</v>
      </c>
      <c r="I465" s="37">
        <f t="shared" si="109"/>
        <v>0</v>
      </c>
      <c r="J465" s="37">
        <f t="shared" si="109"/>
        <v>0</v>
      </c>
      <c r="K465" s="37">
        <f t="shared" si="109"/>
        <v>0</v>
      </c>
      <c r="L465" s="37">
        <f t="shared" si="109"/>
        <v>0</v>
      </c>
      <c r="M465" s="37">
        <f t="shared" si="109"/>
        <v>0</v>
      </c>
      <c r="N465" s="37">
        <f t="shared" si="109"/>
        <v>0</v>
      </c>
      <c r="O465" s="37">
        <f t="shared" si="109"/>
        <v>0</v>
      </c>
      <c r="P465" s="37">
        <f t="shared" si="109"/>
        <v>0</v>
      </c>
      <c r="Q465" s="37">
        <f t="shared" si="109"/>
        <v>0</v>
      </c>
      <c r="R465" s="37">
        <f t="shared" si="109"/>
        <v>0</v>
      </c>
      <c r="S465" s="37">
        <f t="shared" si="109"/>
        <v>0</v>
      </c>
      <c r="T465" s="37">
        <f t="shared" si="109"/>
        <v>0</v>
      </c>
      <c r="U465" s="37">
        <f t="shared" si="109"/>
        <v>0</v>
      </c>
      <c r="V465" s="37">
        <f t="shared" si="109"/>
        <v>0</v>
      </c>
      <c r="W465" s="37">
        <f t="shared" si="109"/>
        <v>0</v>
      </c>
      <c r="X465" s="37">
        <f t="shared" si="109"/>
        <v>0</v>
      </c>
      <c r="Y465" s="37">
        <f t="shared" si="109"/>
        <v>0</v>
      </c>
      <c r="Z465" s="37">
        <f t="shared" si="109"/>
        <v>0</v>
      </c>
      <c r="AA465" s="37">
        <f t="shared" si="109"/>
        <v>0</v>
      </c>
      <c r="AB465" s="37">
        <f t="shared" si="109"/>
        <v>0</v>
      </c>
      <c r="AC465" s="37">
        <f t="shared" si="109"/>
        <v>0</v>
      </c>
      <c r="AD465" s="37">
        <f t="shared" si="109"/>
        <v>0</v>
      </c>
      <c r="AE465" s="37">
        <f t="shared" si="109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0">+D102</f>
        <v>0</v>
      </c>
      <c r="E466" s="37">
        <f t="shared" si="110"/>
        <v>0</v>
      </c>
      <c r="F466" s="37">
        <f t="shared" si="110"/>
        <v>0</v>
      </c>
      <c r="G466" s="37">
        <f t="shared" si="110"/>
        <v>0</v>
      </c>
      <c r="H466" s="37">
        <f t="shared" si="110"/>
        <v>0</v>
      </c>
      <c r="I466" s="37">
        <f t="shared" si="110"/>
        <v>0</v>
      </c>
      <c r="J466" s="37">
        <f t="shared" si="110"/>
        <v>0</v>
      </c>
      <c r="K466" s="37">
        <f t="shared" si="110"/>
        <v>0</v>
      </c>
      <c r="L466" s="37">
        <f t="shared" si="110"/>
        <v>0</v>
      </c>
      <c r="M466" s="37">
        <f t="shared" si="110"/>
        <v>0</v>
      </c>
      <c r="N466" s="37">
        <f t="shared" si="110"/>
        <v>0</v>
      </c>
      <c r="O466" s="37">
        <f t="shared" si="110"/>
        <v>0</v>
      </c>
      <c r="P466" s="37">
        <f t="shared" si="110"/>
        <v>0</v>
      </c>
      <c r="Q466" s="37">
        <f t="shared" si="110"/>
        <v>0</v>
      </c>
      <c r="R466" s="37">
        <f t="shared" si="110"/>
        <v>0</v>
      </c>
      <c r="S466" s="37">
        <f t="shared" si="110"/>
        <v>0</v>
      </c>
      <c r="T466" s="37">
        <f t="shared" si="110"/>
        <v>0</v>
      </c>
      <c r="U466" s="37">
        <f t="shared" si="110"/>
        <v>0</v>
      </c>
      <c r="V466" s="37">
        <f t="shared" si="110"/>
        <v>0</v>
      </c>
      <c r="W466" s="37">
        <f t="shared" si="110"/>
        <v>0</v>
      </c>
      <c r="X466" s="37">
        <f t="shared" si="110"/>
        <v>0</v>
      </c>
      <c r="Y466" s="37">
        <f t="shared" si="110"/>
        <v>0</v>
      </c>
      <c r="Z466" s="37">
        <f t="shared" si="110"/>
        <v>0</v>
      </c>
      <c r="AA466" s="37">
        <f t="shared" si="110"/>
        <v>0</v>
      </c>
      <c r="AB466" s="37">
        <f t="shared" si="110"/>
        <v>0</v>
      </c>
      <c r="AC466" s="37">
        <f t="shared" si="110"/>
        <v>0</v>
      </c>
      <c r="AD466" s="37">
        <f t="shared" si="110"/>
        <v>0</v>
      </c>
      <c r="AE466" s="37">
        <f t="shared" si="110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1">+C468+C469+C470</f>
        <v>0</v>
      </c>
      <c r="D467" s="21">
        <f t="shared" si="111"/>
        <v>0</v>
      </c>
      <c r="E467" s="21">
        <f t="shared" si="111"/>
        <v>0</v>
      </c>
      <c r="F467" s="21">
        <f t="shared" si="111"/>
        <v>0</v>
      </c>
      <c r="G467" s="21">
        <f t="shared" si="111"/>
        <v>0</v>
      </c>
      <c r="H467" s="21">
        <f t="shared" si="111"/>
        <v>0</v>
      </c>
      <c r="I467" s="21">
        <f t="shared" si="111"/>
        <v>0</v>
      </c>
      <c r="J467" s="21">
        <f t="shared" si="111"/>
        <v>0</v>
      </c>
      <c r="K467" s="21">
        <f t="shared" si="111"/>
        <v>0</v>
      </c>
      <c r="L467" s="21">
        <f t="shared" si="111"/>
        <v>0</v>
      </c>
      <c r="M467" s="21">
        <f t="shared" si="111"/>
        <v>0</v>
      </c>
      <c r="N467" s="21">
        <f t="shared" si="111"/>
        <v>0</v>
      </c>
      <c r="O467" s="21">
        <f t="shared" si="111"/>
        <v>0</v>
      </c>
      <c r="P467" s="21">
        <f t="shared" si="111"/>
        <v>0</v>
      </c>
      <c r="Q467" s="21">
        <f t="shared" si="111"/>
        <v>0</v>
      </c>
      <c r="R467" s="21">
        <f t="shared" si="111"/>
        <v>0</v>
      </c>
      <c r="S467" s="21">
        <f t="shared" si="111"/>
        <v>0</v>
      </c>
      <c r="T467" s="21">
        <f t="shared" si="111"/>
        <v>0</v>
      </c>
      <c r="U467" s="21">
        <f t="shared" si="111"/>
        <v>0</v>
      </c>
      <c r="V467" s="21">
        <f t="shared" si="111"/>
        <v>0</v>
      </c>
      <c r="W467" s="21">
        <f t="shared" si="111"/>
        <v>0</v>
      </c>
      <c r="X467" s="21">
        <f t="shared" si="111"/>
        <v>0</v>
      </c>
      <c r="Y467" s="21">
        <f t="shared" si="111"/>
        <v>0</v>
      </c>
      <c r="Z467" s="21">
        <f t="shared" si="111"/>
        <v>0</v>
      </c>
      <c r="AA467" s="21">
        <f t="shared" si="111"/>
        <v>0</v>
      </c>
      <c r="AB467" s="21">
        <f t="shared" si="111"/>
        <v>0</v>
      </c>
      <c r="AC467" s="21">
        <f t="shared" si="111"/>
        <v>0</v>
      </c>
      <c r="AD467" s="21">
        <f t="shared" si="111"/>
        <v>0</v>
      </c>
      <c r="AE467" s="21">
        <f t="shared" si="111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2">+C472+C478+C489+C497+C502+C508+C515+C520</f>
        <v>3.6074642158104226E-5</v>
      </c>
      <c r="D471" s="28">
        <f t="shared" si="112"/>
        <v>3.6074642158104232E-5</v>
      </c>
      <c r="E471" s="28">
        <f t="shared" si="112"/>
        <v>3.6074642158104232E-5</v>
      </c>
      <c r="F471" s="28">
        <f t="shared" si="112"/>
        <v>3.6074642158104219E-5</v>
      </c>
      <c r="G471" s="28">
        <f t="shared" si="112"/>
        <v>3.6074642158104226E-5</v>
      </c>
      <c r="H471" s="28">
        <f t="shared" si="112"/>
        <v>3.6074642158104219E-5</v>
      </c>
      <c r="I471" s="28">
        <f t="shared" si="112"/>
        <v>3.6074642158104226E-5</v>
      </c>
      <c r="J471" s="28">
        <f t="shared" si="112"/>
        <v>3.6074642158104219E-5</v>
      </c>
      <c r="K471" s="28">
        <f t="shared" si="112"/>
        <v>3.6074642158104226E-5</v>
      </c>
      <c r="L471" s="28">
        <f t="shared" si="112"/>
        <v>3.6074642158104226E-5</v>
      </c>
      <c r="M471" s="28">
        <f t="shared" si="112"/>
        <v>3.6074642158104232E-5</v>
      </c>
      <c r="N471" s="28">
        <f t="shared" si="112"/>
        <v>3.6074642158104232E-5</v>
      </c>
      <c r="O471" s="28">
        <f t="shared" si="112"/>
        <v>3.6074642158104232E-5</v>
      </c>
      <c r="P471" s="28">
        <f t="shared" si="112"/>
        <v>3.6053023022858178E-5</v>
      </c>
      <c r="Q471" s="28">
        <f t="shared" si="112"/>
        <v>3.6010031753567877E-5</v>
      </c>
      <c r="R471" s="28">
        <f t="shared" si="112"/>
        <v>3.597371263369903E-5</v>
      </c>
      <c r="S471" s="28">
        <f t="shared" si="112"/>
        <v>3.5957000532680509E-5</v>
      </c>
      <c r="T471" s="28">
        <f t="shared" si="112"/>
        <v>3.5949640220681717E-5</v>
      </c>
      <c r="U471" s="28">
        <f t="shared" si="112"/>
        <v>3.5933970588115958E-5</v>
      </c>
      <c r="V471" s="28">
        <f t="shared" si="112"/>
        <v>3.5927317396636097E-5</v>
      </c>
      <c r="W471" s="28">
        <f t="shared" si="112"/>
        <v>3.5930857026539942E-5</v>
      </c>
      <c r="X471" s="28">
        <f t="shared" si="112"/>
        <v>3.5926776829591113E-5</v>
      </c>
      <c r="Y471" s="28">
        <f t="shared" si="112"/>
        <v>2.9947788376906428E-5</v>
      </c>
      <c r="Z471" s="28">
        <f t="shared" si="112"/>
        <v>2.3994730266925633E-5</v>
      </c>
      <c r="AA471" s="28">
        <f t="shared" si="112"/>
        <v>2.5508809523646946E-5</v>
      </c>
      <c r="AB471" s="28">
        <f t="shared" si="112"/>
        <v>2.6981255403792138E-5</v>
      </c>
      <c r="AC471" s="28">
        <f t="shared" si="112"/>
        <v>2.1764513131214399E-5</v>
      </c>
      <c r="AD471" s="28">
        <f t="shared" si="112"/>
        <v>1.7641510593218035E-5</v>
      </c>
      <c r="AE471" s="28">
        <f t="shared" si="112"/>
        <v>1.356309306548472E-5</v>
      </c>
    </row>
    <row r="472" spans="1:31" x14ac:dyDescent="0.2">
      <c r="A472" s="9" t="s">
        <v>250</v>
      </c>
      <c r="B472" s="4" t="s">
        <v>251</v>
      </c>
      <c r="C472" s="21">
        <f t="shared" ref="C472:AE472" si="113">+C473+C474+C475+C476+C477</f>
        <v>0</v>
      </c>
      <c r="D472" s="21">
        <f t="shared" si="113"/>
        <v>0</v>
      </c>
      <c r="E472" s="21">
        <f t="shared" si="113"/>
        <v>0</v>
      </c>
      <c r="F472" s="21">
        <f t="shared" si="113"/>
        <v>0</v>
      </c>
      <c r="G472" s="21">
        <f t="shared" si="113"/>
        <v>0</v>
      </c>
      <c r="H472" s="21">
        <f t="shared" si="113"/>
        <v>0</v>
      </c>
      <c r="I472" s="21">
        <f t="shared" si="113"/>
        <v>0</v>
      </c>
      <c r="J472" s="21">
        <f t="shared" si="113"/>
        <v>0</v>
      </c>
      <c r="K472" s="21">
        <f t="shared" si="113"/>
        <v>0</v>
      </c>
      <c r="L472" s="21">
        <f t="shared" si="113"/>
        <v>0</v>
      </c>
      <c r="M472" s="21">
        <f t="shared" si="113"/>
        <v>0</v>
      </c>
      <c r="N472" s="21">
        <f t="shared" si="113"/>
        <v>0</v>
      </c>
      <c r="O472" s="21">
        <f t="shared" si="113"/>
        <v>0</v>
      </c>
      <c r="P472" s="21">
        <f t="shared" si="113"/>
        <v>0</v>
      </c>
      <c r="Q472" s="21">
        <f t="shared" si="113"/>
        <v>0</v>
      </c>
      <c r="R472" s="21">
        <f t="shared" si="113"/>
        <v>0</v>
      </c>
      <c r="S472" s="21">
        <f t="shared" si="113"/>
        <v>0</v>
      </c>
      <c r="T472" s="21">
        <f t="shared" si="113"/>
        <v>0</v>
      </c>
      <c r="U472" s="21">
        <f t="shared" si="113"/>
        <v>0</v>
      </c>
      <c r="V472" s="21">
        <f t="shared" si="113"/>
        <v>0</v>
      </c>
      <c r="W472" s="21">
        <f t="shared" si="113"/>
        <v>0</v>
      </c>
      <c r="X472" s="21">
        <f t="shared" si="113"/>
        <v>0</v>
      </c>
      <c r="Y472" s="21">
        <f t="shared" si="113"/>
        <v>0</v>
      </c>
      <c r="Z472" s="21">
        <f t="shared" si="113"/>
        <v>0</v>
      </c>
      <c r="AA472" s="21">
        <f t="shared" si="113"/>
        <v>0</v>
      </c>
      <c r="AB472" s="21">
        <f t="shared" si="113"/>
        <v>0</v>
      </c>
      <c r="AC472" s="21">
        <f t="shared" si="113"/>
        <v>0</v>
      </c>
      <c r="AD472" s="21">
        <f t="shared" si="113"/>
        <v>0</v>
      </c>
      <c r="AE472" s="21">
        <f t="shared" si="113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4">+D480+D481+D482+D487+D488</f>
        <v>0</v>
      </c>
      <c r="E478" s="21">
        <f t="shared" si="114"/>
        <v>0</v>
      </c>
      <c r="F478" s="21">
        <f t="shared" si="114"/>
        <v>0</v>
      </c>
      <c r="G478" s="21">
        <f t="shared" si="114"/>
        <v>0</v>
      </c>
      <c r="H478" s="21">
        <f t="shared" si="114"/>
        <v>0</v>
      </c>
      <c r="I478" s="21">
        <f t="shared" si="114"/>
        <v>0</v>
      </c>
      <c r="J478" s="21">
        <f t="shared" si="114"/>
        <v>0</v>
      </c>
      <c r="K478" s="21">
        <f t="shared" si="114"/>
        <v>0</v>
      </c>
      <c r="L478" s="21">
        <f t="shared" si="114"/>
        <v>0</v>
      </c>
      <c r="M478" s="21">
        <f t="shared" si="114"/>
        <v>0</v>
      </c>
      <c r="N478" s="21">
        <f t="shared" si="114"/>
        <v>0</v>
      </c>
      <c r="O478" s="21">
        <f t="shared" si="114"/>
        <v>0</v>
      </c>
      <c r="P478" s="21">
        <f t="shared" si="114"/>
        <v>0</v>
      </c>
      <c r="Q478" s="21">
        <f t="shared" si="114"/>
        <v>0</v>
      </c>
      <c r="R478" s="21">
        <f t="shared" si="114"/>
        <v>0</v>
      </c>
      <c r="S478" s="21">
        <f t="shared" si="114"/>
        <v>0</v>
      </c>
      <c r="T478" s="21">
        <f t="shared" si="114"/>
        <v>0</v>
      </c>
      <c r="U478" s="21">
        <f t="shared" si="114"/>
        <v>0</v>
      </c>
      <c r="V478" s="21">
        <f t="shared" si="114"/>
        <v>0</v>
      </c>
      <c r="W478" s="21">
        <f t="shared" si="114"/>
        <v>0</v>
      </c>
      <c r="X478" s="21">
        <f t="shared" si="114"/>
        <v>0</v>
      </c>
      <c r="Y478" s="21">
        <f t="shared" si="114"/>
        <v>0</v>
      </c>
      <c r="Z478" s="21">
        <f t="shared" si="114"/>
        <v>0</v>
      </c>
      <c r="AA478" s="21">
        <f t="shared" si="114"/>
        <v>0</v>
      </c>
      <c r="AB478" s="21">
        <f t="shared" si="114"/>
        <v>0</v>
      </c>
      <c r="AC478" s="21">
        <f t="shared" si="114"/>
        <v>0</v>
      </c>
      <c r="AD478" s="21">
        <f t="shared" si="114"/>
        <v>0</v>
      </c>
      <c r="AE478" s="21">
        <f t="shared" si="114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5">+D124</f>
        <v>0</v>
      </c>
      <c r="E480" s="37">
        <f t="shared" si="115"/>
        <v>0</v>
      </c>
      <c r="F480" s="37">
        <f t="shared" si="115"/>
        <v>0</v>
      </c>
      <c r="G480" s="37">
        <f t="shared" si="115"/>
        <v>0</v>
      </c>
      <c r="H480" s="37">
        <f t="shared" si="115"/>
        <v>0</v>
      </c>
      <c r="I480" s="37">
        <f t="shared" si="115"/>
        <v>0</v>
      </c>
      <c r="J480" s="37">
        <f t="shared" si="115"/>
        <v>0</v>
      </c>
      <c r="K480" s="37">
        <f t="shared" si="115"/>
        <v>0</v>
      </c>
      <c r="L480" s="37">
        <f t="shared" si="115"/>
        <v>0</v>
      </c>
      <c r="M480" s="37">
        <f t="shared" si="115"/>
        <v>0</v>
      </c>
      <c r="N480" s="37">
        <f t="shared" si="115"/>
        <v>0</v>
      </c>
      <c r="O480" s="37">
        <f t="shared" si="115"/>
        <v>0</v>
      </c>
      <c r="P480" s="37">
        <f t="shared" si="115"/>
        <v>0</v>
      </c>
      <c r="Q480" s="37">
        <f t="shared" si="115"/>
        <v>0</v>
      </c>
      <c r="R480" s="37">
        <f t="shared" si="115"/>
        <v>0</v>
      </c>
      <c r="S480" s="37">
        <f t="shared" si="115"/>
        <v>0</v>
      </c>
      <c r="T480" s="37">
        <f t="shared" si="115"/>
        <v>0</v>
      </c>
      <c r="U480" s="37">
        <f t="shared" si="115"/>
        <v>0</v>
      </c>
      <c r="V480" s="37">
        <f t="shared" si="115"/>
        <v>0</v>
      </c>
      <c r="W480" s="37">
        <f t="shared" si="115"/>
        <v>0</v>
      </c>
      <c r="X480" s="37">
        <f t="shared" si="115"/>
        <v>0</v>
      </c>
      <c r="Y480" s="37">
        <f t="shared" si="115"/>
        <v>0</v>
      </c>
      <c r="Z480" s="37">
        <f t="shared" si="115"/>
        <v>0</v>
      </c>
      <c r="AA480" s="37">
        <f t="shared" si="115"/>
        <v>0</v>
      </c>
      <c r="AB480" s="37">
        <f t="shared" si="115"/>
        <v>0</v>
      </c>
      <c r="AC480" s="37">
        <f t="shared" si="115"/>
        <v>0</v>
      </c>
      <c r="AD480" s="37">
        <f t="shared" si="115"/>
        <v>0</v>
      </c>
      <c r="AE480" s="37">
        <f t="shared" si="115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6">+D125</f>
        <v>0</v>
      </c>
      <c r="E481" s="37">
        <f t="shared" si="116"/>
        <v>0</v>
      </c>
      <c r="F481" s="37">
        <f t="shared" si="116"/>
        <v>0</v>
      </c>
      <c r="G481" s="37">
        <f t="shared" si="116"/>
        <v>0</v>
      </c>
      <c r="H481" s="37">
        <f t="shared" si="116"/>
        <v>0</v>
      </c>
      <c r="I481" s="37">
        <f t="shared" si="116"/>
        <v>0</v>
      </c>
      <c r="J481" s="37">
        <f t="shared" si="116"/>
        <v>0</v>
      </c>
      <c r="K481" s="37">
        <f t="shared" si="116"/>
        <v>0</v>
      </c>
      <c r="L481" s="37">
        <f t="shared" si="116"/>
        <v>0</v>
      </c>
      <c r="M481" s="37">
        <f t="shared" si="116"/>
        <v>0</v>
      </c>
      <c r="N481" s="37">
        <f t="shared" si="116"/>
        <v>0</v>
      </c>
      <c r="O481" s="37">
        <f t="shared" si="116"/>
        <v>0</v>
      </c>
      <c r="P481" s="37">
        <f t="shared" si="116"/>
        <v>0</v>
      </c>
      <c r="Q481" s="37">
        <f t="shared" si="116"/>
        <v>0</v>
      </c>
      <c r="R481" s="37">
        <f t="shared" si="116"/>
        <v>0</v>
      </c>
      <c r="S481" s="37">
        <f t="shared" si="116"/>
        <v>0</v>
      </c>
      <c r="T481" s="37">
        <f t="shared" si="116"/>
        <v>0</v>
      </c>
      <c r="U481" s="37">
        <f t="shared" si="116"/>
        <v>0</v>
      </c>
      <c r="V481" s="37">
        <f t="shared" si="116"/>
        <v>0</v>
      </c>
      <c r="W481" s="37">
        <f t="shared" si="116"/>
        <v>0</v>
      </c>
      <c r="X481" s="37">
        <f t="shared" si="116"/>
        <v>0</v>
      </c>
      <c r="Y481" s="37">
        <f t="shared" si="116"/>
        <v>0</v>
      </c>
      <c r="Z481" s="37">
        <f t="shared" si="116"/>
        <v>0</v>
      </c>
      <c r="AA481" s="37">
        <f t="shared" si="116"/>
        <v>0</v>
      </c>
      <c r="AB481" s="37">
        <f t="shared" si="116"/>
        <v>0</v>
      </c>
      <c r="AC481" s="37">
        <f t="shared" si="116"/>
        <v>0</v>
      </c>
      <c r="AD481" s="37">
        <f t="shared" si="116"/>
        <v>0</v>
      </c>
      <c r="AE481" s="37">
        <f t="shared" si="116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7">+D126</f>
        <v>0</v>
      </c>
      <c r="E482" s="37">
        <f t="shared" si="117"/>
        <v>0</v>
      </c>
      <c r="F482" s="37">
        <f t="shared" si="117"/>
        <v>0</v>
      </c>
      <c r="G482" s="37">
        <f t="shared" si="117"/>
        <v>0</v>
      </c>
      <c r="H482" s="37">
        <f t="shared" si="117"/>
        <v>0</v>
      </c>
      <c r="I482" s="37">
        <f t="shared" si="117"/>
        <v>0</v>
      </c>
      <c r="J482" s="37">
        <f t="shared" si="117"/>
        <v>0</v>
      </c>
      <c r="K482" s="37">
        <f t="shared" si="117"/>
        <v>0</v>
      </c>
      <c r="L482" s="37">
        <f t="shared" si="117"/>
        <v>0</v>
      </c>
      <c r="M482" s="37">
        <f t="shared" si="117"/>
        <v>0</v>
      </c>
      <c r="N482" s="37">
        <f t="shared" si="117"/>
        <v>0</v>
      </c>
      <c r="O482" s="37">
        <f t="shared" si="117"/>
        <v>0</v>
      </c>
      <c r="P482" s="37">
        <f t="shared" si="117"/>
        <v>0</v>
      </c>
      <c r="Q482" s="37">
        <f t="shared" si="117"/>
        <v>0</v>
      </c>
      <c r="R482" s="37">
        <f t="shared" si="117"/>
        <v>0</v>
      </c>
      <c r="S482" s="37">
        <f t="shared" si="117"/>
        <v>0</v>
      </c>
      <c r="T482" s="37">
        <f t="shared" si="117"/>
        <v>0</v>
      </c>
      <c r="U482" s="37">
        <f t="shared" si="117"/>
        <v>0</v>
      </c>
      <c r="V482" s="37">
        <f t="shared" si="117"/>
        <v>0</v>
      </c>
      <c r="W482" s="37">
        <f t="shared" si="117"/>
        <v>0</v>
      </c>
      <c r="X482" s="37">
        <f t="shared" si="117"/>
        <v>0</v>
      </c>
      <c r="Y482" s="37">
        <f t="shared" si="117"/>
        <v>0</v>
      </c>
      <c r="Z482" s="37">
        <f t="shared" si="117"/>
        <v>0</v>
      </c>
      <c r="AA482" s="37">
        <f t="shared" si="117"/>
        <v>0</v>
      </c>
      <c r="AB482" s="37">
        <f t="shared" si="117"/>
        <v>0</v>
      </c>
      <c r="AC482" s="37">
        <f t="shared" si="117"/>
        <v>0</v>
      </c>
      <c r="AD482" s="37">
        <f t="shared" si="117"/>
        <v>0</v>
      </c>
      <c r="AE482" s="37">
        <f t="shared" si="117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18">+D137</f>
        <v>0</v>
      </c>
      <c r="E487" s="37">
        <f t="shared" si="118"/>
        <v>0</v>
      </c>
      <c r="F487" s="37">
        <f t="shared" si="118"/>
        <v>0</v>
      </c>
      <c r="G487" s="37">
        <f t="shared" si="118"/>
        <v>0</v>
      </c>
      <c r="H487" s="37">
        <f t="shared" si="118"/>
        <v>0</v>
      </c>
      <c r="I487" s="37">
        <f t="shared" si="118"/>
        <v>0</v>
      </c>
      <c r="J487" s="37">
        <f t="shared" si="118"/>
        <v>0</v>
      </c>
      <c r="K487" s="37">
        <f t="shared" si="118"/>
        <v>0</v>
      </c>
      <c r="L487" s="37">
        <f t="shared" si="118"/>
        <v>0</v>
      </c>
      <c r="M487" s="37">
        <f t="shared" si="118"/>
        <v>0</v>
      </c>
      <c r="N487" s="37">
        <f t="shared" si="118"/>
        <v>0</v>
      </c>
      <c r="O487" s="37">
        <f t="shared" si="118"/>
        <v>0</v>
      </c>
      <c r="P487" s="37">
        <f t="shared" si="118"/>
        <v>0</v>
      </c>
      <c r="Q487" s="37">
        <f t="shared" si="118"/>
        <v>0</v>
      </c>
      <c r="R487" s="37">
        <f t="shared" si="118"/>
        <v>0</v>
      </c>
      <c r="S487" s="37">
        <f t="shared" si="118"/>
        <v>0</v>
      </c>
      <c r="T487" s="37">
        <f t="shared" si="118"/>
        <v>0</v>
      </c>
      <c r="U487" s="37">
        <f t="shared" si="118"/>
        <v>0</v>
      </c>
      <c r="V487" s="37">
        <f t="shared" si="118"/>
        <v>0</v>
      </c>
      <c r="W487" s="37">
        <f t="shared" si="118"/>
        <v>0</v>
      </c>
      <c r="X487" s="37">
        <f t="shared" si="118"/>
        <v>0</v>
      </c>
      <c r="Y487" s="37">
        <f t="shared" si="118"/>
        <v>0</v>
      </c>
      <c r="Z487" s="37">
        <f t="shared" si="118"/>
        <v>0</v>
      </c>
      <c r="AA487" s="37">
        <f t="shared" si="118"/>
        <v>0</v>
      </c>
      <c r="AB487" s="37">
        <f t="shared" si="118"/>
        <v>0</v>
      </c>
      <c r="AC487" s="37">
        <f t="shared" si="118"/>
        <v>0</v>
      </c>
      <c r="AD487" s="37">
        <f t="shared" si="118"/>
        <v>0</v>
      </c>
      <c r="AE487" s="37">
        <f t="shared" si="118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19">+C140</f>
        <v>0</v>
      </c>
      <c r="D488" s="37">
        <f t="shared" si="119"/>
        <v>0</v>
      </c>
      <c r="E488" s="37">
        <f t="shared" si="119"/>
        <v>0</v>
      </c>
      <c r="F488" s="37">
        <f t="shared" si="119"/>
        <v>0</v>
      </c>
      <c r="G488" s="37">
        <f t="shared" si="119"/>
        <v>0</v>
      </c>
      <c r="H488" s="37">
        <f t="shared" si="119"/>
        <v>0</v>
      </c>
      <c r="I488" s="37">
        <f t="shared" si="119"/>
        <v>0</v>
      </c>
      <c r="J488" s="37">
        <f t="shared" si="119"/>
        <v>0</v>
      </c>
      <c r="K488" s="37">
        <f t="shared" si="119"/>
        <v>0</v>
      </c>
      <c r="L488" s="37">
        <f t="shared" si="119"/>
        <v>0</v>
      </c>
      <c r="M488" s="37">
        <f t="shared" si="119"/>
        <v>0</v>
      </c>
      <c r="N488" s="37">
        <f t="shared" si="119"/>
        <v>0</v>
      </c>
      <c r="O488" s="37">
        <f t="shared" si="119"/>
        <v>0</v>
      </c>
      <c r="P488" s="37">
        <f t="shared" si="119"/>
        <v>0</v>
      </c>
      <c r="Q488" s="37">
        <f t="shared" si="119"/>
        <v>0</v>
      </c>
      <c r="R488" s="37">
        <f t="shared" si="119"/>
        <v>0</v>
      </c>
      <c r="S488" s="37">
        <f t="shared" si="119"/>
        <v>0</v>
      </c>
      <c r="T488" s="37">
        <f t="shared" si="119"/>
        <v>0</v>
      </c>
      <c r="U488" s="37">
        <f t="shared" si="119"/>
        <v>0</v>
      </c>
      <c r="V488" s="37">
        <f t="shared" si="119"/>
        <v>0</v>
      </c>
      <c r="W488" s="37">
        <f t="shared" si="119"/>
        <v>0</v>
      </c>
      <c r="X488" s="37">
        <f t="shared" si="119"/>
        <v>0</v>
      </c>
      <c r="Y488" s="37">
        <f t="shared" si="119"/>
        <v>0</v>
      </c>
      <c r="Z488" s="37">
        <f t="shared" si="119"/>
        <v>0</v>
      </c>
      <c r="AA488" s="37">
        <f t="shared" si="119"/>
        <v>0</v>
      </c>
      <c r="AB488" s="37">
        <f t="shared" si="119"/>
        <v>0</v>
      </c>
      <c r="AC488" s="37">
        <f t="shared" si="119"/>
        <v>0</v>
      </c>
      <c r="AD488" s="37">
        <f t="shared" si="119"/>
        <v>0</v>
      </c>
      <c r="AE488" s="37">
        <f t="shared" si="119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3.6074642158104226E-5</v>
      </c>
      <c r="D515" s="21">
        <f t="shared" ref="D515:AE515" si="120">+D518</f>
        <v>3.6074642158104232E-5</v>
      </c>
      <c r="E515" s="21">
        <f t="shared" si="120"/>
        <v>3.6074642158104232E-5</v>
      </c>
      <c r="F515" s="21">
        <f t="shared" si="120"/>
        <v>3.6074642158104219E-5</v>
      </c>
      <c r="G515" s="21">
        <f t="shared" si="120"/>
        <v>3.6074642158104226E-5</v>
      </c>
      <c r="H515" s="21">
        <f t="shared" si="120"/>
        <v>3.6074642158104219E-5</v>
      </c>
      <c r="I515" s="21">
        <f t="shared" si="120"/>
        <v>3.6074642158104226E-5</v>
      </c>
      <c r="J515" s="21">
        <f t="shared" si="120"/>
        <v>3.6074642158104219E-5</v>
      </c>
      <c r="K515" s="21">
        <f t="shared" si="120"/>
        <v>3.6074642158104226E-5</v>
      </c>
      <c r="L515" s="21">
        <f t="shared" si="120"/>
        <v>3.6074642158104226E-5</v>
      </c>
      <c r="M515" s="21">
        <f t="shared" si="120"/>
        <v>3.6074642158104232E-5</v>
      </c>
      <c r="N515" s="21">
        <f t="shared" si="120"/>
        <v>3.6074642158104232E-5</v>
      </c>
      <c r="O515" s="21">
        <f t="shared" si="120"/>
        <v>3.6074642158104232E-5</v>
      </c>
      <c r="P515" s="21">
        <f t="shared" si="120"/>
        <v>3.6053023022858178E-5</v>
      </c>
      <c r="Q515" s="21">
        <f t="shared" si="120"/>
        <v>3.6010031753567877E-5</v>
      </c>
      <c r="R515" s="21">
        <f t="shared" si="120"/>
        <v>3.597371263369903E-5</v>
      </c>
      <c r="S515" s="21">
        <f t="shared" si="120"/>
        <v>3.5957000532680509E-5</v>
      </c>
      <c r="T515" s="21">
        <f t="shared" si="120"/>
        <v>3.5949640220681717E-5</v>
      </c>
      <c r="U515" s="21">
        <f t="shared" si="120"/>
        <v>3.5933970588115958E-5</v>
      </c>
      <c r="V515" s="21">
        <f t="shared" si="120"/>
        <v>3.5927317396636097E-5</v>
      </c>
      <c r="W515" s="21">
        <f t="shared" si="120"/>
        <v>3.5930857026539942E-5</v>
      </c>
      <c r="X515" s="21">
        <f t="shared" si="120"/>
        <v>3.5926776829591113E-5</v>
      </c>
      <c r="Y515" s="21">
        <f t="shared" si="120"/>
        <v>2.9947788376906428E-5</v>
      </c>
      <c r="Z515" s="21">
        <f t="shared" si="120"/>
        <v>2.3994730266925633E-5</v>
      </c>
      <c r="AA515" s="21">
        <f t="shared" si="120"/>
        <v>2.5508809523646946E-5</v>
      </c>
      <c r="AB515" s="21">
        <f t="shared" si="120"/>
        <v>2.6981255403792138E-5</v>
      </c>
      <c r="AC515" s="21">
        <f t="shared" si="120"/>
        <v>2.1764513131214399E-5</v>
      </c>
      <c r="AD515" s="21">
        <f t="shared" si="120"/>
        <v>1.7641510593218035E-5</v>
      </c>
      <c r="AE515" s="21">
        <f t="shared" si="120"/>
        <v>1.356309306548472E-5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3.6074642158104226E-5</v>
      </c>
      <c r="D518" s="37">
        <f t="shared" ref="D518:AE518" si="121">+D182</f>
        <v>3.6074642158104232E-5</v>
      </c>
      <c r="E518" s="37">
        <f t="shared" si="121"/>
        <v>3.6074642158104232E-5</v>
      </c>
      <c r="F518" s="37">
        <f t="shared" si="121"/>
        <v>3.6074642158104219E-5</v>
      </c>
      <c r="G518" s="37">
        <f t="shared" si="121"/>
        <v>3.6074642158104226E-5</v>
      </c>
      <c r="H518" s="37">
        <f t="shared" si="121"/>
        <v>3.6074642158104219E-5</v>
      </c>
      <c r="I518" s="37">
        <f t="shared" si="121"/>
        <v>3.6074642158104226E-5</v>
      </c>
      <c r="J518" s="37">
        <f t="shared" si="121"/>
        <v>3.6074642158104219E-5</v>
      </c>
      <c r="K518" s="37">
        <f t="shared" si="121"/>
        <v>3.6074642158104226E-5</v>
      </c>
      <c r="L518" s="37">
        <f t="shared" si="121"/>
        <v>3.6074642158104226E-5</v>
      </c>
      <c r="M518" s="37">
        <f t="shared" si="121"/>
        <v>3.6074642158104232E-5</v>
      </c>
      <c r="N518" s="37">
        <f t="shared" si="121"/>
        <v>3.6074642158104232E-5</v>
      </c>
      <c r="O518" s="37">
        <f t="shared" si="121"/>
        <v>3.6074642158104232E-5</v>
      </c>
      <c r="P518" s="37">
        <f t="shared" si="121"/>
        <v>3.6053023022858178E-5</v>
      </c>
      <c r="Q518" s="37">
        <f t="shared" si="121"/>
        <v>3.6010031753567877E-5</v>
      </c>
      <c r="R518" s="37">
        <f t="shared" si="121"/>
        <v>3.597371263369903E-5</v>
      </c>
      <c r="S518" s="37">
        <f t="shared" si="121"/>
        <v>3.5957000532680509E-5</v>
      </c>
      <c r="T518" s="37">
        <f t="shared" si="121"/>
        <v>3.5949640220681717E-5</v>
      </c>
      <c r="U518" s="37">
        <f t="shared" si="121"/>
        <v>3.5933970588115958E-5</v>
      </c>
      <c r="V518" s="37">
        <f t="shared" si="121"/>
        <v>3.5927317396636097E-5</v>
      </c>
      <c r="W518" s="37">
        <f t="shared" si="121"/>
        <v>3.5930857026539942E-5</v>
      </c>
      <c r="X518" s="37">
        <f t="shared" si="121"/>
        <v>3.5926776829591113E-5</v>
      </c>
      <c r="Y518" s="37">
        <f t="shared" si="121"/>
        <v>2.9947788376906428E-5</v>
      </c>
      <c r="Z518" s="37">
        <f t="shared" si="121"/>
        <v>2.3994730266925633E-5</v>
      </c>
      <c r="AA518" s="37">
        <f t="shared" si="121"/>
        <v>2.5508809523646946E-5</v>
      </c>
      <c r="AB518" s="37">
        <f t="shared" si="121"/>
        <v>2.6981255403792138E-5</v>
      </c>
      <c r="AC518" s="37">
        <f t="shared" si="121"/>
        <v>2.1764513131214399E-5</v>
      </c>
      <c r="AD518" s="37">
        <f t="shared" si="121"/>
        <v>1.7641510593218035E-5</v>
      </c>
      <c r="AE518" s="37">
        <f t="shared" si="121"/>
        <v>1.356309306548472E-5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2">+D523</f>
        <v>0</v>
      </c>
      <c r="E520" s="21">
        <f t="shared" si="122"/>
        <v>0</v>
      </c>
      <c r="F520" s="21">
        <f t="shared" si="122"/>
        <v>0</v>
      </c>
      <c r="G520" s="21">
        <f t="shared" si="122"/>
        <v>0</v>
      </c>
      <c r="H520" s="21">
        <f t="shared" si="122"/>
        <v>0</v>
      </c>
      <c r="I520" s="21">
        <f t="shared" si="122"/>
        <v>0</v>
      </c>
      <c r="J520" s="21">
        <f t="shared" si="122"/>
        <v>0</v>
      </c>
      <c r="K520" s="21">
        <f t="shared" si="122"/>
        <v>0</v>
      </c>
      <c r="L520" s="21">
        <f t="shared" si="122"/>
        <v>0</v>
      </c>
      <c r="M520" s="21">
        <f t="shared" si="122"/>
        <v>0</v>
      </c>
      <c r="N520" s="21">
        <f t="shared" si="122"/>
        <v>0</v>
      </c>
      <c r="O520" s="21">
        <f t="shared" si="122"/>
        <v>0</v>
      </c>
      <c r="P520" s="21">
        <f t="shared" si="122"/>
        <v>0</v>
      </c>
      <c r="Q520" s="21">
        <f t="shared" si="122"/>
        <v>0</v>
      </c>
      <c r="R520" s="21">
        <f t="shared" si="122"/>
        <v>0</v>
      </c>
      <c r="S520" s="21">
        <f t="shared" si="122"/>
        <v>0</v>
      </c>
      <c r="T520" s="21">
        <f t="shared" si="122"/>
        <v>0</v>
      </c>
      <c r="U520" s="21">
        <f t="shared" si="122"/>
        <v>0</v>
      </c>
      <c r="V520" s="21">
        <f t="shared" si="122"/>
        <v>0</v>
      </c>
      <c r="W520" s="21">
        <f t="shared" si="122"/>
        <v>0</v>
      </c>
      <c r="X520" s="21">
        <f t="shared" si="122"/>
        <v>0</v>
      </c>
      <c r="Y520" s="21">
        <f t="shared" si="122"/>
        <v>0</v>
      </c>
      <c r="Z520" s="21">
        <f t="shared" si="122"/>
        <v>0</v>
      </c>
      <c r="AA520" s="21">
        <f t="shared" si="122"/>
        <v>0</v>
      </c>
      <c r="AB520" s="21">
        <f t="shared" si="122"/>
        <v>0</v>
      </c>
      <c r="AC520" s="21">
        <f t="shared" si="122"/>
        <v>0</v>
      </c>
      <c r="AD520" s="21">
        <f t="shared" si="122"/>
        <v>0</v>
      </c>
      <c r="AE520" s="21">
        <f t="shared" si="122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3">+C525+C530+C536+C541+C544+C545+C549+C552++C553+C554</f>
        <v>7.8235707442819019E-2</v>
      </c>
      <c r="D524" s="28">
        <f t="shared" si="123"/>
        <v>7.8799142177139486E-2</v>
      </c>
      <c r="E524" s="28">
        <f t="shared" si="123"/>
        <v>8.0480236524912582E-2</v>
      </c>
      <c r="F524" s="28">
        <f t="shared" si="123"/>
        <v>8.872630606251608E-2</v>
      </c>
      <c r="G524" s="28">
        <f t="shared" si="123"/>
        <v>8.7628584582610455E-2</v>
      </c>
      <c r="H524" s="28">
        <f t="shared" si="123"/>
        <v>8.9888577496915312E-2</v>
      </c>
      <c r="I524" s="28">
        <f t="shared" si="123"/>
        <v>9.006032177899681E-2</v>
      </c>
      <c r="J524" s="28">
        <f t="shared" si="123"/>
        <v>9.5973137375223394E-2</v>
      </c>
      <c r="K524" s="28">
        <f t="shared" si="123"/>
        <v>9.4503471116570689E-2</v>
      </c>
      <c r="L524" s="28">
        <f t="shared" si="123"/>
        <v>9.7704362564151159E-2</v>
      </c>
      <c r="M524" s="28">
        <f t="shared" si="123"/>
        <v>9.111973531432245E-2</v>
      </c>
      <c r="N524" s="28">
        <f t="shared" si="123"/>
        <v>9.4213821343514859E-2</v>
      </c>
      <c r="O524" s="28">
        <f t="shared" si="123"/>
        <v>9.7168710769126448E-2</v>
      </c>
      <c r="P524" s="28">
        <f t="shared" si="123"/>
        <v>9.0893704083993707E-2</v>
      </c>
      <c r="Q524" s="28">
        <f t="shared" si="123"/>
        <v>0.10071142248512104</v>
      </c>
      <c r="R524" s="28">
        <f t="shared" si="123"/>
        <v>9.3729636082635265E-2</v>
      </c>
      <c r="S524" s="28">
        <f t="shared" si="123"/>
        <v>9.6476491219255209E-2</v>
      </c>
      <c r="T524" s="28">
        <f t="shared" si="123"/>
        <v>0.10276780933361926</v>
      </c>
      <c r="U524" s="28">
        <f t="shared" si="123"/>
        <v>0.10710194472566943</v>
      </c>
      <c r="V524" s="28">
        <f t="shared" si="123"/>
        <v>0.10883292446577282</v>
      </c>
      <c r="W524" s="28">
        <f t="shared" si="123"/>
        <v>0.10782867848623456</v>
      </c>
      <c r="X524" s="28">
        <f t="shared" si="123"/>
        <v>9.4279047125482532E-2</v>
      </c>
      <c r="Y524" s="28">
        <f t="shared" si="123"/>
        <v>8.1177797612708352E-2</v>
      </c>
      <c r="Z524" s="28">
        <f t="shared" si="123"/>
        <v>8.0412398425594458E-2</v>
      </c>
      <c r="AA524" s="28">
        <f t="shared" si="123"/>
        <v>8.5182899694091999E-2</v>
      </c>
      <c r="AB524" s="28">
        <f t="shared" si="123"/>
        <v>8.6827470534384568E-2</v>
      </c>
      <c r="AC524" s="28">
        <f t="shared" si="123"/>
        <v>8.7320050991963188E-2</v>
      </c>
      <c r="AD524" s="28">
        <f t="shared" si="123"/>
        <v>8.8322998201732367E-2</v>
      </c>
      <c r="AE524" s="28">
        <f t="shared" si="123"/>
        <v>8.9244889033373298E-2</v>
      </c>
    </row>
    <row r="525" spans="1:31" x14ac:dyDescent="0.2">
      <c r="A525" s="9" t="s">
        <v>392</v>
      </c>
      <c r="B525" s="4" t="s">
        <v>393</v>
      </c>
      <c r="C525" s="21">
        <f t="shared" ref="C525:AE525" si="124">+C526+C527+C528+C529</f>
        <v>0</v>
      </c>
      <c r="D525" s="21">
        <f t="shared" si="124"/>
        <v>0</v>
      </c>
      <c r="E525" s="21">
        <f t="shared" si="124"/>
        <v>0</v>
      </c>
      <c r="F525" s="21">
        <f t="shared" si="124"/>
        <v>0</v>
      </c>
      <c r="G525" s="21">
        <f t="shared" si="124"/>
        <v>0</v>
      </c>
      <c r="H525" s="21">
        <f t="shared" si="124"/>
        <v>0</v>
      </c>
      <c r="I525" s="21">
        <f t="shared" si="124"/>
        <v>0</v>
      </c>
      <c r="J525" s="21">
        <f t="shared" si="124"/>
        <v>0</v>
      </c>
      <c r="K525" s="21">
        <f t="shared" si="124"/>
        <v>0</v>
      </c>
      <c r="L525" s="21">
        <f t="shared" si="124"/>
        <v>0</v>
      </c>
      <c r="M525" s="21">
        <f t="shared" si="124"/>
        <v>0</v>
      </c>
      <c r="N525" s="21">
        <f t="shared" si="124"/>
        <v>0</v>
      </c>
      <c r="O525" s="21">
        <f t="shared" si="124"/>
        <v>0</v>
      </c>
      <c r="P525" s="21">
        <f t="shared" si="124"/>
        <v>0</v>
      </c>
      <c r="Q525" s="21">
        <f t="shared" si="124"/>
        <v>0</v>
      </c>
      <c r="R525" s="21">
        <f t="shared" si="124"/>
        <v>0</v>
      </c>
      <c r="S525" s="21">
        <f t="shared" si="124"/>
        <v>0</v>
      </c>
      <c r="T525" s="21">
        <f t="shared" si="124"/>
        <v>0</v>
      </c>
      <c r="U525" s="21">
        <f t="shared" si="124"/>
        <v>0</v>
      </c>
      <c r="V525" s="21">
        <f t="shared" si="124"/>
        <v>0</v>
      </c>
      <c r="W525" s="21">
        <f t="shared" si="124"/>
        <v>0</v>
      </c>
      <c r="X525" s="21">
        <f t="shared" si="124"/>
        <v>0</v>
      </c>
      <c r="Y525" s="21">
        <f t="shared" si="124"/>
        <v>0</v>
      </c>
      <c r="Z525" s="21">
        <f t="shared" si="124"/>
        <v>0</v>
      </c>
      <c r="AA525" s="21">
        <f t="shared" si="124"/>
        <v>0</v>
      </c>
      <c r="AB525" s="21">
        <f t="shared" si="124"/>
        <v>0</v>
      </c>
      <c r="AC525" s="21">
        <f t="shared" si="124"/>
        <v>0</v>
      </c>
      <c r="AD525" s="21">
        <f t="shared" si="124"/>
        <v>0</v>
      </c>
      <c r="AE525" s="21">
        <f t="shared" si="124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5">+C531+C532+C533+C534+C535</f>
        <v>2.026144726463088E-4</v>
      </c>
      <c r="D530" s="21">
        <f t="shared" si="125"/>
        <v>2.0438308015129287E-4</v>
      </c>
      <c r="E530" s="21">
        <f t="shared" si="125"/>
        <v>2.0012413517818921E-4</v>
      </c>
      <c r="F530" s="21">
        <f t="shared" si="125"/>
        <v>1.9602207670169452E-4</v>
      </c>
      <c r="G530" s="21">
        <f t="shared" si="125"/>
        <v>1.9716740864788012E-4</v>
      </c>
      <c r="H530" s="21">
        <f t="shared" si="125"/>
        <v>2.0394731201822379E-4</v>
      </c>
      <c r="I530" s="21">
        <f t="shared" si="125"/>
        <v>2.0743465055113273E-4</v>
      </c>
      <c r="J530" s="21">
        <f t="shared" si="125"/>
        <v>2.1412232089641444E-4</v>
      </c>
      <c r="K530" s="21">
        <f t="shared" si="125"/>
        <v>2.1566386298653117E-4</v>
      </c>
      <c r="L530" s="21">
        <f t="shared" si="125"/>
        <v>2.2012567760705862E-4</v>
      </c>
      <c r="M530" s="21">
        <f t="shared" si="125"/>
        <v>2.1338738764624935E-4</v>
      </c>
      <c r="N530" s="21">
        <f t="shared" si="125"/>
        <v>3.1383313616493199E-4</v>
      </c>
      <c r="O530" s="21">
        <f t="shared" si="125"/>
        <v>3.1105156938056452E-4</v>
      </c>
      <c r="P530" s="21">
        <f t="shared" si="125"/>
        <v>2.9045014373114443E-4</v>
      </c>
      <c r="Q530" s="21">
        <f t="shared" si="125"/>
        <v>2.9229082558323075E-4</v>
      </c>
      <c r="R530" s="21">
        <f t="shared" si="125"/>
        <v>3.0173069536580156E-4</v>
      </c>
      <c r="S530" s="21">
        <f t="shared" si="125"/>
        <v>3.0996898944464919E-4</v>
      </c>
      <c r="T530" s="21">
        <f t="shared" si="125"/>
        <v>2.9731688259833838E-4</v>
      </c>
      <c r="U530" s="21">
        <f t="shared" si="125"/>
        <v>2.8723789530594356E-4</v>
      </c>
      <c r="V530" s="21">
        <f t="shared" si="125"/>
        <v>2.7700047667837278E-4</v>
      </c>
      <c r="W530" s="21">
        <f t="shared" si="125"/>
        <v>2.7499395696680594E-4</v>
      </c>
      <c r="X530" s="21">
        <f t="shared" si="125"/>
        <v>2.8051248837445488E-4</v>
      </c>
      <c r="Y530" s="21">
        <f t="shared" si="125"/>
        <v>2.9649062549946782E-4</v>
      </c>
      <c r="Z530" s="21">
        <f t="shared" si="125"/>
        <v>2.8513158484445595E-4</v>
      </c>
      <c r="AA530" s="21">
        <f t="shared" si="125"/>
        <v>2.7130236221251417E-4</v>
      </c>
      <c r="AB530" s="21">
        <f t="shared" si="125"/>
        <v>2.8845863915545855E-4</v>
      </c>
      <c r="AC530" s="21">
        <f t="shared" si="125"/>
        <v>2.9842008259200342E-4</v>
      </c>
      <c r="AD530" s="21">
        <f t="shared" si="125"/>
        <v>3.0255158215064315E-4</v>
      </c>
      <c r="AE530" s="21">
        <f t="shared" si="125"/>
        <v>3.1454156505441764E-4</v>
      </c>
    </row>
    <row r="531" spans="1:31" x14ac:dyDescent="0.2">
      <c r="A531" s="9" t="s">
        <v>441</v>
      </c>
      <c r="B531" s="4" t="s">
        <v>395</v>
      </c>
      <c r="C531" s="35">
        <f>+C217</f>
        <v>0</v>
      </c>
      <c r="D531" s="35">
        <f t="shared" ref="D531:AE531" si="126">+D217</f>
        <v>0</v>
      </c>
      <c r="E531" s="35">
        <f t="shared" si="126"/>
        <v>0</v>
      </c>
      <c r="F531" s="35">
        <f t="shared" si="126"/>
        <v>0</v>
      </c>
      <c r="G531" s="35">
        <f t="shared" si="126"/>
        <v>0</v>
      </c>
      <c r="H531" s="35">
        <f t="shared" si="126"/>
        <v>0</v>
      </c>
      <c r="I531" s="35">
        <f t="shared" si="126"/>
        <v>0</v>
      </c>
      <c r="J531" s="35">
        <f t="shared" si="126"/>
        <v>0</v>
      </c>
      <c r="K531" s="35">
        <f t="shared" si="126"/>
        <v>0</v>
      </c>
      <c r="L531" s="35">
        <f t="shared" si="126"/>
        <v>0</v>
      </c>
      <c r="M531" s="35">
        <f t="shared" si="126"/>
        <v>0</v>
      </c>
      <c r="N531" s="35">
        <f t="shared" si="126"/>
        <v>0</v>
      </c>
      <c r="O531" s="35">
        <f t="shared" si="126"/>
        <v>0</v>
      </c>
      <c r="P531" s="35">
        <f t="shared" si="126"/>
        <v>0</v>
      </c>
      <c r="Q531" s="35">
        <f t="shared" si="126"/>
        <v>0</v>
      </c>
      <c r="R531" s="35">
        <f t="shared" si="126"/>
        <v>0</v>
      </c>
      <c r="S531" s="35">
        <f t="shared" si="126"/>
        <v>0</v>
      </c>
      <c r="T531" s="35">
        <f t="shared" si="126"/>
        <v>0</v>
      </c>
      <c r="U531" s="35">
        <f t="shared" si="126"/>
        <v>0</v>
      </c>
      <c r="V531" s="35">
        <f t="shared" si="126"/>
        <v>0</v>
      </c>
      <c r="W531" s="35">
        <f t="shared" si="126"/>
        <v>0</v>
      </c>
      <c r="X531" s="35">
        <f t="shared" si="126"/>
        <v>0</v>
      </c>
      <c r="Y531" s="35">
        <f t="shared" si="126"/>
        <v>0</v>
      </c>
      <c r="Z531" s="35">
        <f t="shared" si="126"/>
        <v>0</v>
      </c>
      <c r="AA531" s="35">
        <f t="shared" si="126"/>
        <v>0</v>
      </c>
      <c r="AB531" s="35">
        <f t="shared" si="126"/>
        <v>0</v>
      </c>
      <c r="AC531" s="35">
        <f t="shared" si="126"/>
        <v>0</v>
      </c>
      <c r="AD531" s="35">
        <f t="shared" si="126"/>
        <v>0</v>
      </c>
      <c r="AE531" s="35">
        <f t="shared" si="126"/>
        <v>0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7">+D225</f>
        <v>0</v>
      </c>
      <c r="E532" s="35">
        <f t="shared" si="127"/>
        <v>0</v>
      </c>
      <c r="F532" s="35">
        <f t="shared" si="127"/>
        <v>0</v>
      </c>
      <c r="G532" s="35">
        <f t="shared" si="127"/>
        <v>0</v>
      </c>
      <c r="H532" s="35">
        <f t="shared" si="127"/>
        <v>0</v>
      </c>
      <c r="I532" s="35">
        <f t="shared" si="127"/>
        <v>0</v>
      </c>
      <c r="J532" s="35">
        <f t="shared" si="127"/>
        <v>0</v>
      </c>
      <c r="K532" s="35">
        <f t="shared" si="127"/>
        <v>0</v>
      </c>
      <c r="L532" s="35">
        <f t="shared" si="127"/>
        <v>0</v>
      </c>
      <c r="M532" s="35">
        <f t="shared" si="127"/>
        <v>0</v>
      </c>
      <c r="N532" s="35">
        <f t="shared" si="127"/>
        <v>0</v>
      </c>
      <c r="O532" s="35">
        <f t="shared" si="127"/>
        <v>0</v>
      </c>
      <c r="P532" s="35">
        <f t="shared" si="127"/>
        <v>0</v>
      </c>
      <c r="Q532" s="35">
        <f t="shared" si="127"/>
        <v>0</v>
      </c>
      <c r="R532" s="35">
        <f t="shared" si="127"/>
        <v>0</v>
      </c>
      <c r="S532" s="35">
        <f t="shared" si="127"/>
        <v>0</v>
      </c>
      <c r="T532" s="35">
        <f t="shared" si="127"/>
        <v>0</v>
      </c>
      <c r="U532" s="35">
        <f t="shared" si="127"/>
        <v>0</v>
      </c>
      <c r="V532" s="35">
        <f t="shared" si="127"/>
        <v>0</v>
      </c>
      <c r="W532" s="35">
        <f t="shared" si="127"/>
        <v>0</v>
      </c>
      <c r="X532" s="35">
        <f t="shared" si="127"/>
        <v>0</v>
      </c>
      <c r="Y532" s="35">
        <f t="shared" si="127"/>
        <v>0</v>
      </c>
      <c r="Z532" s="35">
        <f t="shared" si="127"/>
        <v>0</v>
      </c>
      <c r="AA532" s="35">
        <f t="shared" si="127"/>
        <v>0</v>
      </c>
      <c r="AB532" s="35">
        <f t="shared" si="127"/>
        <v>0</v>
      </c>
      <c r="AC532" s="35">
        <f t="shared" si="127"/>
        <v>0</v>
      </c>
      <c r="AD532" s="35">
        <f t="shared" si="127"/>
        <v>0</v>
      </c>
      <c r="AE532" s="35">
        <f t="shared" si="127"/>
        <v>0</v>
      </c>
    </row>
    <row r="533" spans="1:31" x14ac:dyDescent="0.2">
      <c r="A533" s="9" t="s">
        <v>450</v>
      </c>
      <c r="B533" s="4" t="s">
        <v>413</v>
      </c>
      <c r="C533" s="35">
        <f>+C226</f>
        <v>4.4226957967473061E-5</v>
      </c>
      <c r="D533" s="35">
        <f t="shared" ref="D533:AE533" si="128">+D226</f>
        <v>4.4629527094435213E-5</v>
      </c>
      <c r="E533" s="35">
        <f t="shared" si="128"/>
        <v>3.8335487878412316E-5</v>
      </c>
      <c r="F533" s="35">
        <f t="shared" si="128"/>
        <v>3.5979659048383374E-5</v>
      </c>
      <c r="G533" s="35">
        <f t="shared" si="128"/>
        <v>3.6620415232500095E-5</v>
      </c>
      <c r="H533" s="35">
        <f t="shared" si="128"/>
        <v>2.827401458277616E-5</v>
      </c>
      <c r="I533" s="35">
        <f t="shared" si="128"/>
        <v>2.7254097672902217E-5</v>
      </c>
      <c r="J533" s="35">
        <f t="shared" si="128"/>
        <v>2.6828290472492184E-5</v>
      </c>
      <c r="K533" s="35">
        <f t="shared" si="128"/>
        <v>2.4718731751275794E-5</v>
      </c>
      <c r="L533" s="35">
        <f t="shared" si="128"/>
        <v>2.2516012509034504E-5</v>
      </c>
      <c r="M533" s="35">
        <f t="shared" si="128"/>
        <v>2.0640977351389028E-5</v>
      </c>
      <c r="N533" s="35">
        <f t="shared" si="128"/>
        <v>4.6270335037603925E-5</v>
      </c>
      <c r="O533" s="35">
        <f t="shared" si="128"/>
        <v>4.550289398218802E-5</v>
      </c>
      <c r="P533" s="35">
        <f t="shared" si="128"/>
        <v>4.005061383968033E-5</v>
      </c>
      <c r="Q533" s="35">
        <f t="shared" si="128"/>
        <v>5.1249729873745111E-5</v>
      </c>
      <c r="R533" s="35">
        <f t="shared" si="128"/>
        <v>6.4342853808924618E-5</v>
      </c>
      <c r="S533" s="35">
        <f t="shared" si="128"/>
        <v>7.4147190951385367E-5</v>
      </c>
      <c r="T533" s="35">
        <f t="shared" si="128"/>
        <v>7.1863027997292255E-5</v>
      </c>
      <c r="U533" s="35">
        <f t="shared" si="128"/>
        <v>6.9891420352966057E-5</v>
      </c>
      <c r="V533" s="35">
        <f t="shared" si="128"/>
        <v>6.7848052410492577E-5</v>
      </c>
      <c r="W533" s="35">
        <f t="shared" si="128"/>
        <v>7.1446391591747249E-5</v>
      </c>
      <c r="X533" s="35">
        <f t="shared" si="128"/>
        <v>7.3861325288074203E-5</v>
      </c>
      <c r="Y533" s="35">
        <f t="shared" si="128"/>
        <v>8.1365730659324918E-5</v>
      </c>
      <c r="Z533" s="35">
        <f t="shared" si="128"/>
        <v>7.3171322922714442E-5</v>
      </c>
      <c r="AA533" s="35">
        <f t="shared" si="128"/>
        <v>6.9435276402822507E-5</v>
      </c>
      <c r="AB533" s="35">
        <f t="shared" si="128"/>
        <v>7.3713404468896164E-5</v>
      </c>
      <c r="AC533" s="35">
        <f t="shared" si="128"/>
        <v>7.4605952017653589E-5</v>
      </c>
      <c r="AD533" s="35">
        <f t="shared" si="128"/>
        <v>7.2123554075861446E-5</v>
      </c>
      <c r="AE533" s="35">
        <f t="shared" si="128"/>
        <v>7.3390416420966977E-5</v>
      </c>
    </row>
    <row r="534" spans="1:31" x14ac:dyDescent="0.2">
      <c r="A534" s="9" t="s">
        <v>454</v>
      </c>
      <c r="B534" s="4" t="s">
        <v>421</v>
      </c>
      <c r="C534" s="35">
        <f>+C230</f>
        <v>2.7942220428571424E-5</v>
      </c>
      <c r="D534" s="35">
        <f t="shared" ref="D534:AE534" si="129">+D230</f>
        <v>2.787284696428571E-5</v>
      </c>
      <c r="E534" s="35">
        <f t="shared" si="129"/>
        <v>2.7803473499999996E-5</v>
      </c>
      <c r="F534" s="35">
        <f t="shared" si="129"/>
        <v>2.7734100035714283E-5</v>
      </c>
      <c r="G534" s="35">
        <f t="shared" si="129"/>
        <v>2.7664726571428569E-5</v>
      </c>
      <c r="H534" s="35">
        <f t="shared" si="129"/>
        <v>2.7595353107142852E-5</v>
      </c>
      <c r="I534" s="35">
        <f t="shared" si="129"/>
        <v>2.7525979642857139E-5</v>
      </c>
      <c r="J534" s="35">
        <f t="shared" si="129"/>
        <v>2.7456606178571422E-5</v>
      </c>
      <c r="K534" s="35">
        <f t="shared" si="129"/>
        <v>2.7484120399999998E-5</v>
      </c>
      <c r="L534" s="35">
        <f t="shared" si="129"/>
        <v>2.751163462142857E-5</v>
      </c>
      <c r="M534" s="35">
        <f t="shared" si="129"/>
        <v>2.7539148842857143E-5</v>
      </c>
      <c r="N534" s="35">
        <f t="shared" si="129"/>
        <v>2.7566663064285715E-5</v>
      </c>
      <c r="O534" s="35">
        <f t="shared" si="129"/>
        <v>2.7594177285714284E-5</v>
      </c>
      <c r="P534" s="35">
        <f t="shared" si="129"/>
        <v>2.7621691507142853E-5</v>
      </c>
      <c r="Q534" s="35">
        <f t="shared" si="129"/>
        <v>2.7649205728571425E-5</v>
      </c>
      <c r="R534" s="35">
        <f t="shared" si="129"/>
        <v>2.7676719949999994E-5</v>
      </c>
      <c r="S534" s="35">
        <f t="shared" si="129"/>
        <v>2.7704234171428563E-5</v>
      </c>
      <c r="T534" s="35">
        <f t="shared" si="129"/>
        <v>2.7731748392857139E-5</v>
      </c>
      <c r="U534" s="35">
        <f t="shared" si="129"/>
        <v>2.6586528230176128E-5</v>
      </c>
      <c r="V534" s="35">
        <f t="shared" si="129"/>
        <v>2.5441308067495117E-5</v>
      </c>
      <c r="W534" s="35">
        <f t="shared" si="129"/>
        <v>2.42960879048141E-5</v>
      </c>
      <c r="X534" s="35">
        <f t="shared" si="129"/>
        <v>2.436202318670404E-5</v>
      </c>
      <c r="Y534" s="35">
        <f t="shared" si="129"/>
        <v>2.4332777698768845E-5</v>
      </c>
      <c r="Z534" s="35">
        <f t="shared" si="129"/>
        <v>2.5582357637845984E-5</v>
      </c>
      <c r="AA534" s="35">
        <f t="shared" si="129"/>
        <v>2.4675215775685636E-5</v>
      </c>
      <c r="AB534" s="35">
        <f t="shared" si="129"/>
        <v>2.6542141378286175E-5</v>
      </c>
      <c r="AC534" s="35">
        <f t="shared" si="129"/>
        <v>2.840906698088671E-5</v>
      </c>
      <c r="AD534" s="35">
        <f t="shared" si="129"/>
        <v>3.0275992583487249E-5</v>
      </c>
      <c r="AE534" s="35">
        <f t="shared" si="129"/>
        <v>3.2142918186087795E-5</v>
      </c>
    </row>
    <row r="535" spans="1:31" x14ac:dyDescent="0.2">
      <c r="A535" s="9" t="s">
        <v>464</v>
      </c>
      <c r="B535" s="4" t="s">
        <v>465</v>
      </c>
      <c r="C535" s="35">
        <f>+C240</f>
        <v>1.3044529425026432E-4</v>
      </c>
      <c r="D535" s="35">
        <f t="shared" ref="D535:AE535" si="130">+D240</f>
        <v>1.3188070609257196E-4</v>
      </c>
      <c r="E535" s="35">
        <f t="shared" si="130"/>
        <v>1.3398517379977691E-4</v>
      </c>
      <c r="F535" s="35">
        <f t="shared" si="130"/>
        <v>1.3230831761759686E-4</v>
      </c>
      <c r="G535" s="35">
        <f t="shared" si="130"/>
        <v>1.3288226684395147E-4</v>
      </c>
      <c r="H535" s="35">
        <f t="shared" si="130"/>
        <v>1.4807794432830477E-4</v>
      </c>
      <c r="I535" s="35">
        <f t="shared" si="130"/>
        <v>1.5265457323537337E-4</v>
      </c>
      <c r="J535" s="35">
        <f t="shared" si="130"/>
        <v>1.5983742424535084E-4</v>
      </c>
      <c r="K535" s="35">
        <f t="shared" si="130"/>
        <v>1.6346101083525538E-4</v>
      </c>
      <c r="L535" s="35">
        <f t="shared" si="130"/>
        <v>1.7009803047659554E-4</v>
      </c>
      <c r="M535" s="35">
        <f t="shared" si="130"/>
        <v>1.6520726145200317E-4</v>
      </c>
      <c r="N535" s="35">
        <f t="shared" si="130"/>
        <v>2.3999613806304233E-4</v>
      </c>
      <c r="O535" s="35">
        <f t="shared" si="130"/>
        <v>2.3795449811266219E-4</v>
      </c>
      <c r="P535" s="35">
        <f t="shared" si="130"/>
        <v>2.2277783838432126E-4</v>
      </c>
      <c r="Q535" s="35">
        <f t="shared" si="130"/>
        <v>2.1339188998091422E-4</v>
      </c>
      <c r="R535" s="35">
        <f t="shared" si="130"/>
        <v>2.0971112160687698E-4</v>
      </c>
      <c r="S535" s="35">
        <f t="shared" si="130"/>
        <v>2.0811756432183526E-4</v>
      </c>
      <c r="T535" s="35">
        <f t="shared" si="130"/>
        <v>1.97722106208189E-4</v>
      </c>
      <c r="U535" s="35">
        <f t="shared" si="130"/>
        <v>1.9075994672280137E-4</v>
      </c>
      <c r="V535" s="35">
        <f t="shared" si="130"/>
        <v>1.8371111620038512E-4</v>
      </c>
      <c r="W535" s="35">
        <f t="shared" si="130"/>
        <v>1.7925147747024458E-4</v>
      </c>
      <c r="X535" s="35">
        <f t="shared" si="130"/>
        <v>1.8228913989967664E-4</v>
      </c>
      <c r="Y535" s="35">
        <f t="shared" si="130"/>
        <v>1.9079211714137403E-4</v>
      </c>
      <c r="Z535" s="35">
        <f t="shared" si="130"/>
        <v>1.8637790428389551E-4</v>
      </c>
      <c r="AA535" s="35">
        <f t="shared" si="130"/>
        <v>1.7719187003400601E-4</v>
      </c>
      <c r="AB535" s="35">
        <f t="shared" si="130"/>
        <v>1.8820309330827621E-4</v>
      </c>
      <c r="AC535" s="35">
        <f t="shared" si="130"/>
        <v>1.954050635934631E-4</v>
      </c>
      <c r="AD535" s="35">
        <f t="shared" si="130"/>
        <v>2.0015203549129446E-4</v>
      </c>
      <c r="AE535" s="35">
        <f t="shared" si="130"/>
        <v>2.0900823044736285E-4</v>
      </c>
    </row>
    <row r="536" spans="1:31" x14ac:dyDescent="0.2">
      <c r="A536" s="9" t="s">
        <v>477</v>
      </c>
      <c r="B536" s="4" t="s">
        <v>478</v>
      </c>
      <c r="C536" s="21">
        <f t="shared" ref="C536:AE536" si="131">+C537+C538+C539+C540</f>
        <v>0</v>
      </c>
      <c r="D536" s="21">
        <f t="shared" si="131"/>
        <v>0</v>
      </c>
      <c r="E536" s="21">
        <f t="shared" si="131"/>
        <v>0</v>
      </c>
      <c r="F536" s="21">
        <f t="shared" si="131"/>
        <v>0</v>
      </c>
      <c r="G536" s="21">
        <f t="shared" si="131"/>
        <v>0</v>
      </c>
      <c r="H536" s="21">
        <f t="shared" si="131"/>
        <v>0</v>
      </c>
      <c r="I536" s="21">
        <f t="shared" si="131"/>
        <v>0</v>
      </c>
      <c r="J536" s="21">
        <f t="shared" si="131"/>
        <v>0</v>
      </c>
      <c r="K536" s="21">
        <f t="shared" si="131"/>
        <v>0</v>
      </c>
      <c r="L536" s="21">
        <f t="shared" si="131"/>
        <v>0</v>
      </c>
      <c r="M536" s="21">
        <f t="shared" si="131"/>
        <v>0</v>
      </c>
      <c r="N536" s="21">
        <f t="shared" si="131"/>
        <v>0</v>
      </c>
      <c r="O536" s="21">
        <f t="shared" si="131"/>
        <v>0</v>
      </c>
      <c r="P536" s="21">
        <f t="shared" si="131"/>
        <v>0</v>
      </c>
      <c r="Q536" s="21">
        <f t="shared" si="131"/>
        <v>0</v>
      </c>
      <c r="R536" s="21">
        <f t="shared" si="131"/>
        <v>0</v>
      </c>
      <c r="S536" s="21">
        <f t="shared" si="131"/>
        <v>0</v>
      </c>
      <c r="T536" s="21">
        <f t="shared" si="131"/>
        <v>0</v>
      </c>
      <c r="U536" s="21">
        <f t="shared" si="131"/>
        <v>0</v>
      </c>
      <c r="V536" s="21">
        <f t="shared" si="131"/>
        <v>0</v>
      </c>
      <c r="W536" s="21">
        <f t="shared" si="131"/>
        <v>0</v>
      </c>
      <c r="X536" s="21">
        <f t="shared" si="131"/>
        <v>0</v>
      </c>
      <c r="Y536" s="21">
        <f t="shared" si="131"/>
        <v>0</v>
      </c>
      <c r="Z536" s="21">
        <f t="shared" si="131"/>
        <v>0</v>
      </c>
      <c r="AA536" s="21">
        <f t="shared" si="131"/>
        <v>0</v>
      </c>
      <c r="AB536" s="21">
        <f t="shared" si="131"/>
        <v>0</v>
      </c>
      <c r="AC536" s="21">
        <f t="shared" si="131"/>
        <v>0</v>
      </c>
      <c r="AD536" s="21">
        <f t="shared" si="131"/>
        <v>0</v>
      </c>
      <c r="AE536" s="21">
        <f t="shared" si="13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2">+C542+C543</f>
        <v>7.6374876701299832E-2</v>
      </c>
      <c r="D541" s="21">
        <f t="shared" si="132"/>
        <v>7.6928203579727711E-2</v>
      </c>
      <c r="E541" s="21">
        <f t="shared" si="132"/>
        <v>7.859961564518532E-2</v>
      </c>
      <c r="F541" s="21">
        <f t="shared" si="132"/>
        <v>8.6917657040304269E-2</v>
      </c>
      <c r="G541" s="21">
        <f t="shared" si="132"/>
        <v>8.5877271079422182E-2</v>
      </c>
      <c r="H541" s="21">
        <f t="shared" si="132"/>
        <v>8.8201437558206447E-2</v>
      </c>
      <c r="I541" s="21">
        <f t="shared" si="132"/>
        <v>8.8425352478955596E-2</v>
      </c>
      <c r="J541" s="21">
        <f t="shared" si="132"/>
        <v>9.4399816440031092E-2</v>
      </c>
      <c r="K541" s="21">
        <f t="shared" si="132"/>
        <v>9.3012144512327241E-2</v>
      </c>
      <c r="L541" s="21">
        <f t="shared" si="132"/>
        <v>9.6307475766526901E-2</v>
      </c>
      <c r="M541" s="21">
        <f t="shared" si="132"/>
        <v>8.9841182926721275E-2</v>
      </c>
      <c r="N541" s="21">
        <f t="shared" si="132"/>
        <v>9.2869633473541768E-2</v>
      </c>
      <c r="O541" s="21">
        <f t="shared" si="132"/>
        <v>9.5866628368846643E-2</v>
      </c>
      <c r="P541" s="21">
        <f t="shared" si="132"/>
        <v>8.9656660239555985E-2</v>
      </c>
      <c r="Q541" s="21">
        <f t="shared" si="132"/>
        <v>9.9522777891699207E-2</v>
      </c>
      <c r="R541" s="21">
        <f t="shared" si="132"/>
        <v>9.2587273642174672E-2</v>
      </c>
      <c r="S541" s="21">
        <f t="shared" si="132"/>
        <v>9.5408406090074768E-2</v>
      </c>
      <c r="T541" s="21">
        <f t="shared" si="132"/>
        <v>0.10179605323682375</v>
      </c>
      <c r="U541" s="21">
        <f t="shared" si="132"/>
        <v>0.10622668335544264</v>
      </c>
      <c r="V541" s="21">
        <f t="shared" si="132"/>
        <v>0.10805320145715178</v>
      </c>
      <c r="W541" s="21">
        <f t="shared" si="132"/>
        <v>0.10713372293511775</v>
      </c>
      <c r="X541" s="21">
        <f t="shared" si="132"/>
        <v>9.3578190818808082E-2</v>
      </c>
      <c r="Y541" s="21">
        <f t="shared" si="132"/>
        <v>8.0463493800158881E-2</v>
      </c>
      <c r="Z541" s="21">
        <f t="shared" si="132"/>
        <v>7.9711301679949997E-2</v>
      </c>
      <c r="AA541" s="21">
        <f t="shared" si="132"/>
        <v>8.4497373613929491E-2</v>
      </c>
      <c r="AB541" s="21">
        <f t="shared" si="132"/>
        <v>8.6127944237879117E-2</v>
      </c>
      <c r="AC541" s="21">
        <f t="shared" si="132"/>
        <v>8.6624886378671176E-2</v>
      </c>
      <c r="AD541" s="21">
        <f t="shared" si="132"/>
        <v>8.7644522153531718E-2</v>
      </c>
      <c r="AE541" s="21">
        <f t="shared" si="132"/>
        <v>8.8575243066918871E-2</v>
      </c>
    </row>
    <row r="542" spans="1:31" x14ac:dyDescent="0.2">
      <c r="A542" s="9" t="s">
        <v>488</v>
      </c>
      <c r="B542" s="4" t="s">
        <v>489</v>
      </c>
      <c r="C542" s="35">
        <f>+C258</f>
        <v>6.7654242710701362E-2</v>
      </c>
      <c r="D542" s="35">
        <f t="shared" ref="D542:AE542" si="133">+D258</f>
        <v>6.8292631027328521E-2</v>
      </c>
      <c r="E542" s="35">
        <f t="shared" si="133"/>
        <v>6.9656738034003296E-2</v>
      </c>
      <c r="F542" s="35">
        <f t="shared" si="133"/>
        <v>7.7553986205173869E-2</v>
      </c>
      <c r="G542" s="35">
        <f t="shared" si="133"/>
        <v>7.6404316657780663E-2</v>
      </c>
      <c r="H542" s="35">
        <f t="shared" si="133"/>
        <v>7.8420358657972838E-2</v>
      </c>
      <c r="I542" s="35">
        <f t="shared" si="133"/>
        <v>7.8543659629928791E-2</v>
      </c>
      <c r="J542" s="35">
        <f t="shared" si="133"/>
        <v>8.4296703908946516E-2</v>
      </c>
      <c r="K542" s="35">
        <f t="shared" si="133"/>
        <v>8.3031581113591352E-2</v>
      </c>
      <c r="L542" s="35">
        <f t="shared" si="133"/>
        <v>8.6035345051871048E-2</v>
      </c>
      <c r="M542" s="35">
        <f t="shared" si="133"/>
        <v>8.0100468117195289E-2</v>
      </c>
      <c r="N542" s="35">
        <f t="shared" si="133"/>
        <v>8.2911161919711152E-2</v>
      </c>
      <c r="O542" s="35">
        <f t="shared" si="133"/>
        <v>8.5612016340210678E-2</v>
      </c>
      <c r="P542" s="35">
        <f t="shared" si="133"/>
        <v>7.9960255677612418E-2</v>
      </c>
      <c r="Q542" s="35">
        <f t="shared" si="133"/>
        <v>8.8935835010454753E-2</v>
      </c>
      <c r="R542" s="35">
        <f t="shared" si="133"/>
        <v>8.2623102417421351E-2</v>
      </c>
      <c r="S542" s="35">
        <f t="shared" si="133"/>
        <v>8.5179063013262626E-2</v>
      </c>
      <c r="T542" s="35">
        <f t="shared" si="133"/>
        <v>9.0987675647319688E-2</v>
      </c>
      <c r="U542" s="35">
        <f t="shared" si="133"/>
        <v>9.4992674559465085E-2</v>
      </c>
      <c r="V542" s="35">
        <f t="shared" si="133"/>
        <v>9.6625580538279909E-2</v>
      </c>
      <c r="W542" s="35">
        <f t="shared" si="133"/>
        <v>9.5797331461854318E-2</v>
      </c>
      <c r="X542" s="35">
        <f t="shared" si="133"/>
        <v>8.3764596607225059E-2</v>
      </c>
      <c r="Y542" s="35">
        <f t="shared" si="133"/>
        <v>7.189015220957326E-2</v>
      </c>
      <c r="Z542" s="35">
        <f t="shared" si="133"/>
        <v>7.1397031126842189E-2</v>
      </c>
      <c r="AA542" s="35">
        <f t="shared" si="133"/>
        <v>7.5652946311777422E-2</v>
      </c>
      <c r="AB542" s="35">
        <f t="shared" si="133"/>
        <v>7.6984042477401954E-2</v>
      </c>
      <c r="AC542" s="35">
        <f t="shared" si="133"/>
        <v>7.7533884941769202E-2</v>
      </c>
      <c r="AD542" s="35">
        <f t="shared" si="133"/>
        <v>7.8606315799556126E-2</v>
      </c>
      <c r="AE542" s="35">
        <f t="shared" si="133"/>
        <v>7.958777467357965E-2</v>
      </c>
    </row>
    <row r="543" spans="1:31" x14ac:dyDescent="0.2">
      <c r="A543" s="9" t="s">
        <v>509</v>
      </c>
      <c r="B543" s="4" t="s">
        <v>510</v>
      </c>
      <c r="C543" s="35">
        <f>+C269</f>
        <v>8.7206339905984767E-3</v>
      </c>
      <c r="D543" s="35">
        <f t="shared" ref="D543:AE543" si="134">+D269</f>
        <v>8.6355725523991865E-3</v>
      </c>
      <c r="E543" s="35">
        <f t="shared" si="134"/>
        <v>8.9428776111820252E-3</v>
      </c>
      <c r="F543" s="35">
        <f t="shared" si="134"/>
        <v>9.3636708351304016E-3</v>
      </c>
      <c r="G543" s="35">
        <f t="shared" si="134"/>
        <v>9.4729544216415155E-3</v>
      </c>
      <c r="H543" s="35">
        <f t="shared" si="134"/>
        <v>9.781078900233612E-3</v>
      </c>
      <c r="I543" s="35">
        <f t="shared" si="134"/>
        <v>9.8816928490267995E-3</v>
      </c>
      <c r="J543" s="35">
        <f t="shared" si="134"/>
        <v>1.0103112531084578E-2</v>
      </c>
      <c r="K543" s="35">
        <f t="shared" si="134"/>
        <v>9.9805633987358946E-3</v>
      </c>
      <c r="L543" s="35">
        <f t="shared" si="134"/>
        <v>1.0272130714655858E-2</v>
      </c>
      <c r="M543" s="35">
        <f t="shared" si="134"/>
        <v>9.7407148095259785E-3</v>
      </c>
      <c r="N543" s="35">
        <f t="shared" si="134"/>
        <v>9.958471553830622E-3</v>
      </c>
      <c r="O543" s="35">
        <f t="shared" si="134"/>
        <v>1.025461202863596E-2</v>
      </c>
      <c r="P543" s="35">
        <f t="shared" si="134"/>
        <v>9.6964045619435651E-3</v>
      </c>
      <c r="Q543" s="35">
        <f t="shared" si="134"/>
        <v>1.0586942881244454E-2</v>
      </c>
      <c r="R543" s="35">
        <f t="shared" si="134"/>
        <v>9.9641712247533244E-3</v>
      </c>
      <c r="S543" s="35">
        <f t="shared" si="134"/>
        <v>1.0229343076812144E-2</v>
      </c>
      <c r="T543" s="35">
        <f t="shared" si="134"/>
        <v>1.0808377589504065E-2</v>
      </c>
      <c r="U543" s="35">
        <f t="shared" si="134"/>
        <v>1.1234008795977551E-2</v>
      </c>
      <c r="V543" s="35">
        <f t="shared" si="134"/>
        <v>1.142762091887187E-2</v>
      </c>
      <c r="W543" s="35">
        <f t="shared" si="134"/>
        <v>1.1336391473263426E-2</v>
      </c>
      <c r="X543" s="35">
        <f t="shared" si="134"/>
        <v>9.8135942115830307E-3</v>
      </c>
      <c r="Y543" s="35">
        <f t="shared" si="134"/>
        <v>8.5733415905856151E-3</v>
      </c>
      <c r="Z543" s="35">
        <f t="shared" si="134"/>
        <v>8.3142705531078082E-3</v>
      </c>
      <c r="AA543" s="35">
        <f t="shared" si="134"/>
        <v>8.8444273021520692E-3</v>
      </c>
      <c r="AB543" s="35">
        <f t="shared" si="134"/>
        <v>9.1439017604771633E-3</v>
      </c>
      <c r="AC543" s="35">
        <f t="shared" si="134"/>
        <v>9.0910014369019777E-3</v>
      </c>
      <c r="AD543" s="35">
        <f t="shared" si="134"/>
        <v>9.0382063539755884E-3</v>
      </c>
      <c r="AE543" s="35">
        <f t="shared" si="134"/>
        <v>8.9874683933392208E-3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5">+C546+C547+C548</f>
        <v>1.6582162688728755E-3</v>
      </c>
      <c r="D545" s="21">
        <f t="shared" si="135"/>
        <v>1.6665555172604902E-3</v>
      </c>
      <c r="E545" s="21">
        <f t="shared" si="135"/>
        <v>1.6804967445490854E-3</v>
      </c>
      <c r="F545" s="21">
        <f t="shared" si="135"/>
        <v>1.612626945510114E-3</v>
      </c>
      <c r="G545" s="21">
        <f t="shared" si="135"/>
        <v>1.5541460945403952E-3</v>
      </c>
      <c r="H545" s="21">
        <f t="shared" si="135"/>
        <v>1.4831926266906405E-3</v>
      </c>
      <c r="I545" s="21">
        <f t="shared" si="135"/>
        <v>1.4275346494900835E-3</v>
      </c>
      <c r="J545" s="21">
        <f t="shared" si="135"/>
        <v>1.3591986142958837E-3</v>
      </c>
      <c r="K545" s="21">
        <f t="shared" si="135"/>
        <v>1.275662741256911E-3</v>
      </c>
      <c r="L545" s="21">
        <f t="shared" si="135"/>
        <v>1.1767611200171977E-3</v>
      </c>
      <c r="M545" s="21">
        <f t="shared" si="135"/>
        <v>1.0651649999549339E-3</v>
      </c>
      <c r="N545" s="21">
        <f t="shared" si="135"/>
        <v>1.030354733808159E-3</v>
      </c>
      <c r="O545" s="21">
        <f t="shared" si="135"/>
        <v>9.9103083089923587E-4</v>
      </c>
      <c r="P545" s="21">
        <f t="shared" si="135"/>
        <v>9.4659370070656528E-4</v>
      </c>
      <c r="Q545" s="21">
        <f t="shared" si="135"/>
        <v>8.963537678386038E-4</v>
      </c>
      <c r="R545" s="21">
        <f t="shared" si="135"/>
        <v>8.4063174509477938E-4</v>
      </c>
      <c r="S545" s="21">
        <f t="shared" si="135"/>
        <v>7.5811613973579344E-4</v>
      </c>
      <c r="T545" s="21">
        <f t="shared" si="135"/>
        <v>6.7443921419717886E-4</v>
      </c>
      <c r="U545" s="21">
        <f t="shared" si="135"/>
        <v>5.8802347492084637E-4</v>
      </c>
      <c r="V545" s="21">
        <f t="shared" si="135"/>
        <v>5.0272253194267019E-4</v>
      </c>
      <c r="W545" s="21">
        <f t="shared" si="135"/>
        <v>4.1996159415000014E-4</v>
      </c>
      <c r="X545" s="21">
        <f t="shared" si="135"/>
        <v>4.2034381830000013E-4</v>
      </c>
      <c r="Y545" s="21">
        <f t="shared" si="135"/>
        <v>4.1781318705000017E-4</v>
      </c>
      <c r="Z545" s="21">
        <f t="shared" si="135"/>
        <v>4.1596516080000013E-4</v>
      </c>
      <c r="AA545" s="21">
        <f t="shared" si="135"/>
        <v>4.1422371795000004E-4</v>
      </c>
      <c r="AB545" s="21">
        <f t="shared" si="135"/>
        <v>4.110676573500001E-4</v>
      </c>
      <c r="AC545" s="21">
        <f t="shared" si="135"/>
        <v>3.9674453070000009E-4</v>
      </c>
      <c r="AD545" s="21">
        <f t="shared" si="135"/>
        <v>3.7592446604999994E-4</v>
      </c>
      <c r="AE545" s="21">
        <f t="shared" si="135"/>
        <v>3.5510440140000012E-4</v>
      </c>
    </row>
    <row r="546" spans="1:31" x14ac:dyDescent="0.2">
      <c r="A546" s="9" t="s">
        <v>534</v>
      </c>
      <c r="B546" s="4" t="s">
        <v>798</v>
      </c>
      <c r="C546" s="36">
        <f t="shared" ref="C546:R548" si="136">+C288</f>
        <v>6.9087850987677648E-5</v>
      </c>
      <c r="D546" s="36">
        <f t="shared" si="136"/>
        <v>7.0820469144313664E-5</v>
      </c>
      <c r="E546" s="36">
        <f t="shared" si="136"/>
        <v>9.8662058441427761E-5</v>
      </c>
      <c r="F546" s="36">
        <f t="shared" si="136"/>
        <v>5.5486525650475164E-5</v>
      </c>
      <c r="G546" s="36">
        <f t="shared" si="136"/>
        <v>2.7800597168274121E-5</v>
      </c>
      <c r="H546" s="36">
        <f t="shared" si="136"/>
        <v>6.9515400455354211E-6</v>
      </c>
      <c r="I546" s="36">
        <f t="shared" si="136"/>
        <v>1.0760354011494068E-5</v>
      </c>
      <c r="J546" s="36">
        <f t="shared" si="136"/>
        <v>1.2359627623307517E-5</v>
      </c>
      <c r="K546" s="36">
        <f t="shared" si="136"/>
        <v>1.1979505029847918E-5</v>
      </c>
      <c r="L546" s="36">
        <f t="shared" si="136"/>
        <v>8.1313278751460437E-6</v>
      </c>
      <c r="M546" s="36">
        <f t="shared" si="136"/>
        <v>7.3800605373923238E-6</v>
      </c>
      <c r="N546" s="36">
        <f t="shared" si="136"/>
        <v>6.8923712142508355E-6</v>
      </c>
      <c r="O546" s="36">
        <f t="shared" si="136"/>
        <v>5.4984761585856387E-6</v>
      </c>
      <c r="P546" s="36">
        <f t="shared" si="136"/>
        <v>4.2748368487965049E-6</v>
      </c>
      <c r="Q546" s="36">
        <f t="shared" si="136"/>
        <v>3.309801893340733E-6</v>
      </c>
      <c r="R546" s="36">
        <f t="shared" si="136"/>
        <v>2.134820091646334E-6</v>
      </c>
      <c r="S546" s="36">
        <f t="shared" ref="D546:AE548" si="137">+S288</f>
        <v>1.1933148944148487E-6</v>
      </c>
      <c r="T546" s="36">
        <f t="shared" si="137"/>
        <v>3.250177771786408E-7</v>
      </c>
      <c r="U546" s="36">
        <f t="shared" si="137"/>
        <v>8.5337980846043983E-8</v>
      </c>
      <c r="V546" s="36">
        <f t="shared" si="137"/>
        <v>2.0025237669948327E-8</v>
      </c>
      <c r="W546" s="36">
        <f t="shared" si="137"/>
        <v>0</v>
      </c>
      <c r="X546" s="36">
        <f t="shared" si="137"/>
        <v>0</v>
      </c>
      <c r="Y546" s="36">
        <f t="shared" si="137"/>
        <v>0</v>
      </c>
      <c r="Z546" s="36">
        <f t="shared" si="137"/>
        <v>0</v>
      </c>
      <c r="AA546" s="36">
        <f t="shared" si="137"/>
        <v>0</v>
      </c>
      <c r="AB546" s="36">
        <f t="shared" si="137"/>
        <v>0</v>
      </c>
      <c r="AC546" s="36">
        <f t="shared" si="137"/>
        <v>0</v>
      </c>
      <c r="AD546" s="36">
        <f t="shared" si="137"/>
        <v>0</v>
      </c>
      <c r="AE546" s="36">
        <f t="shared" si="137"/>
        <v>0</v>
      </c>
    </row>
    <row r="547" spans="1:31" x14ac:dyDescent="0.2">
      <c r="A547" s="9" t="s">
        <v>535</v>
      </c>
      <c r="B547" s="4" t="s">
        <v>799</v>
      </c>
      <c r="C547" s="36">
        <f t="shared" si="136"/>
        <v>1.5891284178851978E-3</v>
      </c>
      <c r="D547" s="36">
        <f t="shared" si="137"/>
        <v>1.5957350481161764E-3</v>
      </c>
      <c r="E547" s="36">
        <f t="shared" si="137"/>
        <v>1.5818346861076577E-3</v>
      </c>
      <c r="F547" s="36">
        <f t="shared" si="137"/>
        <v>1.5571404198596389E-3</v>
      </c>
      <c r="G547" s="36">
        <f t="shared" si="137"/>
        <v>1.5263454973721211E-3</v>
      </c>
      <c r="H547" s="36">
        <f t="shared" si="137"/>
        <v>1.476241086645105E-3</v>
      </c>
      <c r="I547" s="36">
        <f t="shared" si="137"/>
        <v>1.4167742954785895E-3</v>
      </c>
      <c r="J547" s="36">
        <f t="shared" si="137"/>
        <v>1.3468389866725763E-3</v>
      </c>
      <c r="K547" s="36">
        <f t="shared" si="137"/>
        <v>1.2636832362270631E-3</v>
      </c>
      <c r="L547" s="36">
        <f t="shared" si="137"/>
        <v>1.1686297921420516E-3</v>
      </c>
      <c r="M547" s="36">
        <f t="shared" si="137"/>
        <v>1.0577849394175416E-3</v>
      </c>
      <c r="N547" s="36">
        <f t="shared" si="137"/>
        <v>1.0234623625939082E-3</v>
      </c>
      <c r="O547" s="36">
        <f t="shared" si="137"/>
        <v>9.8553235474065017E-4</v>
      </c>
      <c r="P547" s="36">
        <f t="shared" si="137"/>
        <v>9.4231886385776878E-4</v>
      </c>
      <c r="Q547" s="36">
        <f t="shared" si="137"/>
        <v>8.9304396594526306E-4</v>
      </c>
      <c r="R547" s="36">
        <f t="shared" si="137"/>
        <v>8.38496925003133E-4</v>
      </c>
      <c r="S547" s="36">
        <f t="shared" si="137"/>
        <v>7.5692282484137862E-4</v>
      </c>
      <c r="T547" s="36">
        <f t="shared" si="137"/>
        <v>6.7411419642000024E-4</v>
      </c>
      <c r="U547" s="36">
        <f t="shared" si="137"/>
        <v>5.8793813694000034E-4</v>
      </c>
      <c r="V547" s="36">
        <f t="shared" si="137"/>
        <v>5.0270250670500028E-4</v>
      </c>
      <c r="W547" s="36">
        <f t="shared" si="137"/>
        <v>4.1996159415000014E-4</v>
      </c>
      <c r="X547" s="36">
        <f t="shared" si="137"/>
        <v>4.2034381830000013E-4</v>
      </c>
      <c r="Y547" s="36">
        <f t="shared" si="137"/>
        <v>4.1781318705000017E-4</v>
      </c>
      <c r="Z547" s="36">
        <f t="shared" si="137"/>
        <v>4.1596516080000013E-4</v>
      </c>
      <c r="AA547" s="36">
        <f t="shared" si="137"/>
        <v>4.1422371795000004E-4</v>
      </c>
      <c r="AB547" s="36">
        <f t="shared" si="137"/>
        <v>4.110676573500001E-4</v>
      </c>
      <c r="AC547" s="36">
        <f t="shared" si="137"/>
        <v>3.9674453070000009E-4</v>
      </c>
      <c r="AD547" s="36">
        <f t="shared" si="137"/>
        <v>3.7592446604999994E-4</v>
      </c>
      <c r="AE547" s="36">
        <f t="shared" si="137"/>
        <v>3.5510440140000012E-4</v>
      </c>
    </row>
    <row r="548" spans="1:31" x14ac:dyDescent="0.2">
      <c r="A548" s="9" t="s">
        <v>536</v>
      </c>
      <c r="B548" s="4" t="s">
        <v>184</v>
      </c>
      <c r="C548" s="36">
        <f t="shared" si="136"/>
        <v>0</v>
      </c>
      <c r="D548" s="36">
        <f t="shared" si="137"/>
        <v>0</v>
      </c>
      <c r="E548" s="36">
        <f t="shared" si="137"/>
        <v>0</v>
      </c>
      <c r="F548" s="36">
        <f t="shared" si="137"/>
        <v>0</v>
      </c>
      <c r="G548" s="36">
        <f t="shared" si="137"/>
        <v>0</v>
      </c>
      <c r="H548" s="36">
        <f t="shared" si="137"/>
        <v>0</v>
      </c>
      <c r="I548" s="36">
        <f t="shared" si="137"/>
        <v>0</v>
      </c>
      <c r="J548" s="36">
        <f t="shared" si="137"/>
        <v>0</v>
      </c>
      <c r="K548" s="36">
        <f t="shared" si="137"/>
        <v>0</v>
      </c>
      <c r="L548" s="36">
        <f t="shared" si="137"/>
        <v>0</v>
      </c>
      <c r="M548" s="36">
        <f t="shared" si="137"/>
        <v>0</v>
      </c>
      <c r="N548" s="36">
        <f t="shared" si="137"/>
        <v>0</v>
      </c>
      <c r="O548" s="36">
        <f t="shared" si="137"/>
        <v>0</v>
      </c>
      <c r="P548" s="36">
        <f t="shared" si="137"/>
        <v>0</v>
      </c>
      <c r="Q548" s="36">
        <f t="shared" si="137"/>
        <v>0</v>
      </c>
      <c r="R548" s="36">
        <f t="shared" si="137"/>
        <v>0</v>
      </c>
      <c r="S548" s="36">
        <f t="shared" si="137"/>
        <v>0</v>
      </c>
      <c r="T548" s="36">
        <f t="shared" si="137"/>
        <v>0</v>
      </c>
      <c r="U548" s="36">
        <f t="shared" si="137"/>
        <v>0</v>
      </c>
      <c r="V548" s="36">
        <f t="shared" si="137"/>
        <v>0</v>
      </c>
      <c r="W548" s="36">
        <f t="shared" si="137"/>
        <v>0</v>
      </c>
      <c r="X548" s="36">
        <f t="shared" si="137"/>
        <v>0</v>
      </c>
      <c r="Y548" s="36">
        <f t="shared" si="137"/>
        <v>0</v>
      </c>
      <c r="Z548" s="36">
        <f t="shared" si="137"/>
        <v>0</v>
      </c>
      <c r="AA548" s="36">
        <f t="shared" si="137"/>
        <v>0</v>
      </c>
      <c r="AB548" s="36">
        <f t="shared" si="137"/>
        <v>0</v>
      </c>
      <c r="AC548" s="36">
        <f t="shared" si="137"/>
        <v>0</v>
      </c>
      <c r="AD548" s="36">
        <f t="shared" si="137"/>
        <v>0</v>
      </c>
      <c r="AE548" s="36">
        <f t="shared" si="137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38">+C550+C551</f>
        <v>0</v>
      </c>
      <c r="D549" s="21">
        <f t="shared" si="138"/>
        <v>0</v>
      </c>
      <c r="E549" s="21">
        <f t="shared" si="138"/>
        <v>0</v>
      </c>
      <c r="F549" s="21">
        <f t="shared" si="138"/>
        <v>0</v>
      </c>
      <c r="G549" s="21">
        <f t="shared" si="138"/>
        <v>0</v>
      </c>
      <c r="H549" s="21">
        <f t="shared" si="138"/>
        <v>0</v>
      </c>
      <c r="I549" s="21">
        <f t="shared" si="138"/>
        <v>0</v>
      </c>
      <c r="J549" s="21">
        <f t="shared" si="138"/>
        <v>0</v>
      </c>
      <c r="K549" s="21">
        <f t="shared" si="138"/>
        <v>0</v>
      </c>
      <c r="L549" s="21">
        <f t="shared" si="138"/>
        <v>0</v>
      </c>
      <c r="M549" s="21">
        <f t="shared" si="138"/>
        <v>0</v>
      </c>
      <c r="N549" s="21">
        <f t="shared" si="138"/>
        <v>0</v>
      </c>
      <c r="O549" s="21">
        <f t="shared" si="138"/>
        <v>0</v>
      </c>
      <c r="P549" s="21">
        <f t="shared" si="138"/>
        <v>0</v>
      </c>
      <c r="Q549" s="21">
        <f t="shared" si="138"/>
        <v>0</v>
      </c>
      <c r="R549" s="21">
        <f t="shared" si="138"/>
        <v>0</v>
      </c>
      <c r="S549" s="21">
        <f t="shared" si="138"/>
        <v>0</v>
      </c>
      <c r="T549" s="21">
        <f t="shared" si="138"/>
        <v>0</v>
      </c>
      <c r="U549" s="21">
        <f t="shared" si="138"/>
        <v>0</v>
      </c>
      <c r="V549" s="21">
        <f t="shared" si="138"/>
        <v>0</v>
      </c>
      <c r="W549" s="21">
        <f t="shared" si="138"/>
        <v>0</v>
      </c>
      <c r="X549" s="21">
        <f t="shared" si="138"/>
        <v>0</v>
      </c>
      <c r="Y549" s="21">
        <f t="shared" si="138"/>
        <v>0</v>
      </c>
      <c r="Z549" s="21">
        <f t="shared" si="138"/>
        <v>0</v>
      </c>
      <c r="AA549" s="21">
        <f t="shared" si="138"/>
        <v>0</v>
      </c>
      <c r="AB549" s="21">
        <f t="shared" si="138"/>
        <v>0</v>
      </c>
      <c r="AC549" s="21">
        <f t="shared" si="138"/>
        <v>0</v>
      </c>
      <c r="AD549" s="21">
        <f t="shared" si="138"/>
        <v>0</v>
      </c>
      <c r="AE549" s="21">
        <f t="shared" si="13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39">+D296</f>
        <v>0</v>
      </c>
      <c r="E554" s="35">
        <f t="shared" si="139"/>
        <v>0</v>
      </c>
      <c r="F554" s="35">
        <f t="shared" si="139"/>
        <v>0</v>
      </c>
      <c r="G554" s="35">
        <f t="shared" si="139"/>
        <v>0</v>
      </c>
      <c r="H554" s="35">
        <f t="shared" si="139"/>
        <v>0</v>
      </c>
      <c r="I554" s="35">
        <f t="shared" si="139"/>
        <v>0</v>
      </c>
      <c r="J554" s="35">
        <f t="shared" si="139"/>
        <v>0</v>
      </c>
      <c r="K554" s="35">
        <f t="shared" si="139"/>
        <v>0</v>
      </c>
      <c r="L554" s="35">
        <f t="shared" si="139"/>
        <v>0</v>
      </c>
      <c r="M554" s="35">
        <f t="shared" si="139"/>
        <v>0</v>
      </c>
      <c r="N554" s="35">
        <f t="shared" si="139"/>
        <v>0</v>
      </c>
      <c r="O554" s="35">
        <f t="shared" si="139"/>
        <v>0</v>
      </c>
      <c r="P554" s="35">
        <f t="shared" si="139"/>
        <v>0</v>
      </c>
      <c r="Q554" s="35">
        <f t="shared" si="139"/>
        <v>0</v>
      </c>
      <c r="R554" s="35">
        <f t="shared" si="139"/>
        <v>0</v>
      </c>
      <c r="S554" s="35">
        <f t="shared" si="139"/>
        <v>0</v>
      </c>
      <c r="T554" s="35">
        <f t="shared" si="139"/>
        <v>0</v>
      </c>
      <c r="U554" s="35">
        <f t="shared" si="139"/>
        <v>0</v>
      </c>
      <c r="V554" s="35">
        <f t="shared" si="139"/>
        <v>0</v>
      </c>
      <c r="W554" s="35">
        <f t="shared" si="139"/>
        <v>0</v>
      </c>
      <c r="X554" s="35">
        <f t="shared" si="139"/>
        <v>0</v>
      </c>
      <c r="Y554" s="35">
        <f t="shared" si="139"/>
        <v>0</v>
      </c>
      <c r="Z554" s="35">
        <f t="shared" si="139"/>
        <v>0</v>
      </c>
      <c r="AA554" s="35">
        <f t="shared" si="139"/>
        <v>0</v>
      </c>
      <c r="AB554" s="35">
        <f t="shared" si="139"/>
        <v>0</v>
      </c>
      <c r="AC554" s="35">
        <f t="shared" si="139"/>
        <v>0</v>
      </c>
      <c r="AD554" s="35">
        <f t="shared" si="139"/>
        <v>0</v>
      </c>
      <c r="AE554" s="35">
        <f t="shared" si="139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0">+C556+C559+C562+C565+C568++C571+C574+C575</f>
        <v>1.3612835976694352E-5</v>
      </c>
      <c r="D555" s="28">
        <f t="shared" si="140"/>
        <v>2.272368E-6</v>
      </c>
      <c r="E555" s="28">
        <f t="shared" si="140"/>
        <v>3.384342298899742E-5</v>
      </c>
      <c r="F555" s="28">
        <f t="shared" si="140"/>
        <v>1.9338144000000002E-6</v>
      </c>
      <c r="G555" s="28">
        <f t="shared" si="140"/>
        <v>2.7340230990249193E-6</v>
      </c>
      <c r="H555" s="28">
        <f t="shared" si="140"/>
        <v>2.165184E-6</v>
      </c>
      <c r="I555" s="28">
        <f t="shared" si="140"/>
        <v>1.6408828799999997E-5</v>
      </c>
      <c r="J555" s="28">
        <f t="shared" si="140"/>
        <v>3.5547590400000003E-6</v>
      </c>
      <c r="K555" s="28">
        <f t="shared" si="140"/>
        <v>2.2317792000000007E-6</v>
      </c>
      <c r="L555" s="28">
        <f t="shared" si="140"/>
        <v>2.3269603106777421E-6</v>
      </c>
      <c r="M555" s="28">
        <f t="shared" si="140"/>
        <v>5.0822861359142897E-6</v>
      </c>
      <c r="N555" s="28">
        <f t="shared" si="140"/>
        <v>7.9718248993919258E-6</v>
      </c>
      <c r="O555" s="28">
        <f t="shared" si="140"/>
        <v>5.2101015907210355E-6</v>
      </c>
      <c r="P555" s="28">
        <f t="shared" si="140"/>
        <v>3.2676247112933215E-5</v>
      </c>
      <c r="Q555" s="28">
        <f t="shared" si="140"/>
        <v>7.2515044062518628E-5</v>
      </c>
      <c r="R555" s="28">
        <f t="shared" si="140"/>
        <v>1.0653888E-6</v>
      </c>
      <c r="S555" s="28">
        <f t="shared" si="140"/>
        <v>1.03072032E-5</v>
      </c>
      <c r="T555" s="28">
        <f t="shared" si="140"/>
        <v>0</v>
      </c>
      <c r="U555" s="28">
        <f t="shared" si="140"/>
        <v>0</v>
      </c>
      <c r="V555" s="28">
        <f t="shared" si="140"/>
        <v>0</v>
      </c>
      <c r="W555" s="28">
        <f t="shared" si="140"/>
        <v>0</v>
      </c>
      <c r="X555" s="28">
        <f t="shared" si="140"/>
        <v>0</v>
      </c>
      <c r="Y555" s="28">
        <f t="shared" si="140"/>
        <v>1.2927432649925582E-5</v>
      </c>
      <c r="Z555" s="28">
        <f t="shared" si="140"/>
        <v>0</v>
      </c>
      <c r="AA555" s="28">
        <f t="shared" si="140"/>
        <v>8.2699924868520401E-9</v>
      </c>
      <c r="AB555" s="28">
        <f t="shared" si="140"/>
        <v>0</v>
      </c>
      <c r="AC555" s="28">
        <f t="shared" si="140"/>
        <v>1.1222109161602992E-4</v>
      </c>
      <c r="AD555" s="28">
        <f t="shared" si="140"/>
        <v>4.111407050177785E-5</v>
      </c>
      <c r="AE555" s="28">
        <f t="shared" si="140"/>
        <v>8.1855095982267336E-5</v>
      </c>
    </row>
    <row r="556" spans="1:31" x14ac:dyDescent="0.2">
      <c r="A556" s="9" t="s">
        <v>549</v>
      </c>
      <c r="B556" s="4" t="s">
        <v>550</v>
      </c>
      <c r="C556" s="21">
        <f t="shared" ref="C556:AE556" si="141">+C557+C558</f>
        <v>2.1390407766943543E-6</v>
      </c>
      <c r="D556" s="21">
        <f t="shared" si="141"/>
        <v>0</v>
      </c>
      <c r="E556" s="21">
        <f t="shared" si="141"/>
        <v>3.0372005388997418E-5</v>
      </c>
      <c r="F556" s="21">
        <f t="shared" si="141"/>
        <v>0</v>
      </c>
      <c r="G556" s="21">
        <f t="shared" si="141"/>
        <v>1.9251366990249195E-6</v>
      </c>
      <c r="H556" s="21">
        <f t="shared" si="141"/>
        <v>0</v>
      </c>
      <c r="I556" s="21">
        <f t="shared" si="141"/>
        <v>0</v>
      </c>
      <c r="J556" s="21">
        <f t="shared" si="141"/>
        <v>0</v>
      </c>
      <c r="K556" s="21">
        <f t="shared" si="141"/>
        <v>0</v>
      </c>
      <c r="L556" s="21">
        <f t="shared" si="141"/>
        <v>8.5561631067774197E-7</v>
      </c>
      <c r="M556" s="21">
        <f t="shared" si="141"/>
        <v>3.6791501359142898E-6</v>
      </c>
      <c r="N556" s="21">
        <f t="shared" si="141"/>
        <v>5.5284328993919267E-6</v>
      </c>
      <c r="O556" s="21">
        <f t="shared" si="141"/>
        <v>2.327624790721035E-6</v>
      </c>
      <c r="P556" s="21">
        <f t="shared" si="141"/>
        <v>4.0467623129332156E-6</v>
      </c>
      <c r="Q556" s="21">
        <f t="shared" si="141"/>
        <v>2.2056929502518622E-5</v>
      </c>
      <c r="R556" s="21">
        <f t="shared" si="141"/>
        <v>0</v>
      </c>
      <c r="S556" s="21">
        <f t="shared" si="141"/>
        <v>0</v>
      </c>
      <c r="T556" s="21">
        <f t="shared" si="141"/>
        <v>0</v>
      </c>
      <c r="U556" s="21">
        <f t="shared" si="141"/>
        <v>0</v>
      </c>
      <c r="V556" s="21">
        <f t="shared" si="141"/>
        <v>0</v>
      </c>
      <c r="W556" s="21">
        <f t="shared" si="141"/>
        <v>0</v>
      </c>
      <c r="X556" s="21">
        <f t="shared" si="141"/>
        <v>0</v>
      </c>
      <c r="Y556" s="21">
        <f t="shared" si="141"/>
        <v>7.7127126499255812E-6</v>
      </c>
      <c r="Z556" s="21">
        <f t="shared" si="141"/>
        <v>0</v>
      </c>
      <c r="AA556" s="21">
        <f t="shared" si="141"/>
        <v>8.2699924868520401E-9</v>
      </c>
      <c r="AB556" s="21">
        <f t="shared" si="141"/>
        <v>0</v>
      </c>
      <c r="AC556" s="21">
        <f t="shared" si="141"/>
        <v>9.3238771616029918E-5</v>
      </c>
      <c r="AD556" s="21">
        <f t="shared" si="141"/>
        <v>3.2538382821777851E-5</v>
      </c>
      <c r="AE556" s="21">
        <f t="shared" si="141"/>
        <v>7.2800393262267336E-5</v>
      </c>
    </row>
    <row r="557" spans="1:31" x14ac:dyDescent="0.2">
      <c r="A557" s="9" t="s">
        <v>551</v>
      </c>
      <c r="B557" s="4" t="s">
        <v>552</v>
      </c>
      <c r="C557" s="35">
        <f>+C299</f>
        <v>2.1390407766943543E-6</v>
      </c>
      <c r="D557" s="35">
        <f t="shared" ref="D557:AE557" si="142">+D299</f>
        <v>0</v>
      </c>
      <c r="E557" s="35">
        <f t="shared" si="142"/>
        <v>3.0372005388997418E-5</v>
      </c>
      <c r="F557" s="35">
        <f t="shared" si="142"/>
        <v>0</v>
      </c>
      <c r="G557" s="35">
        <f t="shared" si="142"/>
        <v>1.9251366990249195E-6</v>
      </c>
      <c r="H557" s="35">
        <f t="shared" si="142"/>
        <v>0</v>
      </c>
      <c r="I557" s="35">
        <f t="shared" si="142"/>
        <v>0</v>
      </c>
      <c r="J557" s="35">
        <f t="shared" si="142"/>
        <v>0</v>
      </c>
      <c r="K557" s="35">
        <f t="shared" si="142"/>
        <v>0</v>
      </c>
      <c r="L557" s="35">
        <f t="shared" si="142"/>
        <v>8.5561631067774197E-7</v>
      </c>
      <c r="M557" s="35">
        <f t="shared" si="142"/>
        <v>3.6791501359142898E-6</v>
      </c>
      <c r="N557" s="35">
        <f t="shared" si="142"/>
        <v>5.5284328993919267E-6</v>
      </c>
      <c r="O557" s="35">
        <f t="shared" si="142"/>
        <v>2.327624790721035E-6</v>
      </c>
      <c r="P557" s="35">
        <f t="shared" si="142"/>
        <v>4.0467623129332156E-6</v>
      </c>
      <c r="Q557" s="35">
        <f t="shared" si="142"/>
        <v>2.2056929502518622E-5</v>
      </c>
      <c r="R557" s="35">
        <f t="shared" si="142"/>
        <v>0</v>
      </c>
      <c r="S557" s="35">
        <f t="shared" si="142"/>
        <v>0</v>
      </c>
      <c r="T557" s="35">
        <f t="shared" si="142"/>
        <v>0</v>
      </c>
      <c r="U557" s="35">
        <f t="shared" si="142"/>
        <v>0</v>
      </c>
      <c r="V557" s="35">
        <f t="shared" si="142"/>
        <v>0</v>
      </c>
      <c r="W557" s="35">
        <f t="shared" si="142"/>
        <v>0</v>
      </c>
      <c r="X557" s="35">
        <f t="shared" si="142"/>
        <v>0</v>
      </c>
      <c r="Y557" s="35">
        <f t="shared" si="142"/>
        <v>7.7127126499255812E-6</v>
      </c>
      <c r="Z557" s="35">
        <f t="shared" si="142"/>
        <v>0</v>
      </c>
      <c r="AA557" s="35">
        <f t="shared" si="142"/>
        <v>8.2699924868520401E-9</v>
      </c>
      <c r="AB557" s="35">
        <f t="shared" si="142"/>
        <v>0</v>
      </c>
      <c r="AC557" s="35">
        <f t="shared" si="142"/>
        <v>9.3238771616029918E-5</v>
      </c>
      <c r="AD557" s="35">
        <f t="shared" si="142"/>
        <v>3.2538382821777851E-5</v>
      </c>
      <c r="AE557" s="35">
        <f t="shared" si="142"/>
        <v>7.2800393262267336E-5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3">+C560+C561</f>
        <v>0</v>
      </c>
      <c r="D559" s="21">
        <f t="shared" si="143"/>
        <v>0</v>
      </c>
      <c r="E559" s="21">
        <f t="shared" si="143"/>
        <v>0</v>
      </c>
      <c r="F559" s="21">
        <f t="shared" si="143"/>
        <v>0</v>
      </c>
      <c r="G559" s="21">
        <f t="shared" si="143"/>
        <v>0</v>
      </c>
      <c r="H559" s="21">
        <f t="shared" si="143"/>
        <v>0</v>
      </c>
      <c r="I559" s="21">
        <f t="shared" si="143"/>
        <v>0</v>
      </c>
      <c r="J559" s="21">
        <f t="shared" si="143"/>
        <v>0</v>
      </c>
      <c r="K559" s="21">
        <f t="shared" si="143"/>
        <v>0</v>
      </c>
      <c r="L559" s="21">
        <f t="shared" si="143"/>
        <v>0</v>
      </c>
      <c r="M559" s="21">
        <f t="shared" si="143"/>
        <v>0</v>
      </c>
      <c r="N559" s="21">
        <f t="shared" si="143"/>
        <v>0</v>
      </c>
      <c r="O559" s="21">
        <f t="shared" si="143"/>
        <v>0</v>
      </c>
      <c r="P559" s="21">
        <f t="shared" si="143"/>
        <v>0</v>
      </c>
      <c r="Q559" s="21">
        <f t="shared" si="143"/>
        <v>0</v>
      </c>
      <c r="R559" s="21">
        <f t="shared" si="143"/>
        <v>0</v>
      </c>
      <c r="S559" s="21">
        <f t="shared" si="143"/>
        <v>0</v>
      </c>
      <c r="T559" s="21">
        <f t="shared" si="143"/>
        <v>0</v>
      </c>
      <c r="U559" s="21">
        <f t="shared" si="143"/>
        <v>0</v>
      </c>
      <c r="V559" s="21">
        <f t="shared" si="143"/>
        <v>0</v>
      </c>
      <c r="W559" s="21">
        <f t="shared" si="143"/>
        <v>0</v>
      </c>
      <c r="X559" s="21">
        <f t="shared" si="143"/>
        <v>0</v>
      </c>
      <c r="Y559" s="21">
        <f t="shared" si="143"/>
        <v>0</v>
      </c>
      <c r="Z559" s="21">
        <f t="shared" si="143"/>
        <v>0</v>
      </c>
      <c r="AA559" s="21">
        <f t="shared" si="143"/>
        <v>0</v>
      </c>
      <c r="AB559" s="21">
        <f t="shared" si="143"/>
        <v>0</v>
      </c>
      <c r="AC559" s="21">
        <f t="shared" si="143"/>
        <v>0</v>
      </c>
      <c r="AD559" s="21">
        <f t="shared" si="143"/>
        <v>1.3230000000000001E-7</v>
      </c>
      <c r="AE559" s="21">
        <f t="shared" si="143"/>
        <v>0</v>
      </c>
    </row>
    <row r="560" spans="1:31" x14ac:dyDescent="0.2">
      <c r="A560" s="9" t="s">
        <v>669</v>
      </c>
      <c r="B560" s="4" t="s">
        <v>670</v>
      </c>
      <c r="C560" s="35">
        <f t="shared" ref="C560:AE560" si="144">+C384</f>
        <v>0</v>
      </c>
      <c r="D560" s="35">
        <f t="shared" si="144"/>
        <v>0</v>
      </c>
      <c r="E560" s="35">
        <f t="shared" si="144"/>
        <v>0</v>
      </c>
      <c r="F560" s="35">
        <f t="shared" si="144"/>
        <v>0</v>
      </c>
      <c r="G560" s="35">
        <f t="shared" si="144"/>
        <v>0</v>
      </c>
      <c r="H560" s="35">
        <f t="shared" si="144"/>
        <v>0</v>
      </c>
      <c r="I560" s="35">
        <f t="shared" si="144"/>
        <v>0</v>
      </c>
      <c r="J560" s="35">
        <f t="shared" si="144"/>
        <v>0</v>
      </c>
      <c r="K560" s="35">
        <f t="shared" si="144"/>
        <v>0</v>
      </c>
      <c r="L560" s="35">
        <f t="shared" si="144"/>
        <v>0</v>
      </c>
      <c r="M560" s="35">
        <f t="shared" si="144"/>
        <v>0</v>
      </c>
      <c r="N560" s="35">
        <f t="shared" si="144"/>
        <v>0</v>
      </c>
      <c r="O560" s="35">
        <f t="shared" si="144"/>
        <v>0</v>
      </c>
      <c r="P560" s="35">
        <f t="shared" si="144"/>
        <v>0</v>
      </c>
      <c r="Q560" s="35">
        <f t="shared" si="144"/>
        <v>0</v>
      </c>
      <c r="R560" s="35">
        <f t="shared" si="144"/>
        <v>0</v>
      </c>
      <c r="S560" s="35">
        <f t="shared" si="144"/>
        <v>0</v>
      </c>
      <c r="T560" s="35">
        <f t="shared" si="144"/>
        <v>0</v>
      </c>
      <c r="U560" s="35">
        <f t="shared" si="144"/>
        <v>0</v>
      </c>
      <c r="V560" s="35">
        <f t="shared" si="144"/>
        <v>0</v>
      </c>
      <c r="W560" s="35">
        <f t="shared" si="144"/>
        <v>0</v>
      </c>
      <c r="X560" s="35">
        <f t="shared" si="144"/>
        <v>0</v>
      </c>
      <c r="Y560" s="35">
        <f t="shared" si="144"/>
        <v>0</v>
      </c>
      <c r="Z560" s="35">
        <f t="shared" si="144"/>
        <v>0</v>
      </c>
      <c r="AA560" s="35">
        <f t="shared" si="144"/>
        <v>0</v>
      </c>
      <c r="AB560" s="35">
        <f t="shared" si="144"/>
        <v>0</v>
      </c>
      <c r="AC560" s="35">
        <f t="shared" si="144"/>
        <v>0</v>
      </c>
      <c r="AD560" s="35">
        <f t="shared" si="144"/>
        <v>1.3230000000000001E-7</v>
      </c>
      <c r="AE560" s="35">
        <f t="shared" si="144"/>
        <v>0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5">+C563+C564</f>
        <v>1.1473795199999998E-5</v>
      </c>
      <c r="D562" s="21">
        <f t="shared" si="145"/>
        <v>2.272368E-6</v>
      </c>
      <c r="E562" s="21">
        <f t="shared" si="145"/>
        <v>3.4714176000000002E-6</v>
      </c>
      <c r="F562" s="21">
        <f t="shared" si="145"/>
        <v>1.9338144000000002E-6</v>
      </c>
      <c r="G562" s="21">
        <f t="shared" si="145"/>
        <v>8.088864E-7</v>
      </c>
      <c r="H562" s="21">
        <f t="shared" si="145"/>
        <v>2.165184E-6</v>
      </c>
      <c r="I562" s="21">
        <f t="shared" si="145"/>
        <v>1.6408828799999997E-5</v>
      </c>
      <c r="J562" s="21">
        <f t="shared" si="145"/>
        <v>3.5547590400000003E-6</v>
      </c>
      <c r="K562" s="21">
        <f t="shared" si="145"/>
        <v>2.2317792000000007E-6</v>
      </c>
      <c r="L562" s="21">
        <f t="shared" si="145"/>
        <v>1.4713440000000002E-6</v>
      </c>
      <c r="M562" s="21">
        <f t="shared" si="145"/>
        <v>1.4031359999999999E-6</v>
      </c>
      <c r="N562" s="21">
        <f t="shared" si="145"/>
        <v>2.443392E-6</v>
      </c>
      <c r="O562" s="21">
        <f t="shared" si="145"/>
        <v>2.8824768000000001E-6</v>
      </c>
      <c r="P562" s="21">
        <f t="shared" si="145"/>
        <v>2.8629484799999997E-5</v>
      </c>
      <c r="Q562" s="21">
        <f t="shared" si="145"/>
        <v>5.0458114559999999E-5</v>
      </c>
      <c r="R562" s="21">
        <f t="shared" si="145"/>
        <v>1.0653888E-6</v>
      </c>
      <c r="S562" s="21">
        <f t="shared" si="145"/>
        <v>1.03072032E-5</v>
      </c>
      <c r="T562" s="21">
        <f t="shared" si="145"/>
        <v>0</v>
      </c>
      <c r="U562" s="21">
        <f t="shared" si="145"/>
        <v>0</v>
      </c>
      <c r="V562" s="21">
        <f t="shared" si="145"/>
        <v>0</v>
      </c>
      <c r="W562" s="21">
        <f t="shared" si="145"/>
        <v>0</v>
      </c>
      <c r="X562" s="21">
        <f t="shared" si="145"/>
        <v>0</v>
      </c>
      <c r="Y562" s="21">
        <f t="shared" si="145"/>
        <v>5.2147200000000008E-6</v>
      </c>
      <c r="Z562" s="21">
        <f t="shared" si="145"/>
        <v>0</v>
      </c>
      <c r="AA562" s="21">
        <f t="shared" si="145"/>
        <v>0</v>
      </c>
      <c r="AB562" s="21">
        <f t="shared" si="145"/>
        <v>0</v>
      </c>
      <c r="AC562" s="21">
        <f t="shared" si="145"/>
        <v>1.8982319999999998E-5</v>
      </c>
      <c r="AD562" s="21">
        <f t="shared" si="145"/>
        <v>8.4433876799999988E-6</v>
      </c>
      <c r="AE562" s="21">
        <f t="shared" si="145"/>
        <v>9.0547027199999996E-6</v>
      </c>
    </row>
    <row r="563" spans="1:31" x14ac:dyDescent="0.2">
      <c r="A563" s="9" t="s">
        <v>679</v>
      </c>
      <c r="B563" s="4" t="s">
        <v>680</v>
      </c>
      <c r="C563" s="35">
        <f>+C392</f>
        <v>1.1473795199999998E-5</v>
      </c>
      <c r="D563" s="35">
        <f t="shared" ref="D563:AE563" si="146">+D392</f>
        <v>2.272368E-6</v>
      </c>
      <c r="E563" s="35">
        <f t="shared" si="146"/>
        <v>3.4714176000000002E-6</v>
      </c>
      <c r="F563" s="35">
        <f t="shared" si="146"/>
        <v>1.9338144000000002E-6</v>
      </c>
      <c r="G563" s="35">
        <f t="shared" si="146"/>
        <v>8.088864E-7</v>
      </c>
      <c r="H563" s="35">
        <f t="shared" si="146"/>
        <v>2.165184E-6</v>
      </c>
      <c r="I563" s="35">
        <f t="shared" si="146"/>
        <v>1.6408828799999997E-5</v>
      </c>
      <c r="J563" s="35">
        <f t="shared" si="146"/>
        <v>3.5547590400000003E-6</v>
      </c>
      <c r="K563" s="35">
        <f t="shared" si="146"/>
        <v>2.2317792000000007E-6</v>
      </c>
      <c r="L563" s="35">
        <f t="shared" si="146"/>
        <v>1.4713440000000002E-6</v>
      </c>
      <c r="M563" s="35">
        <f t="shared" si="146"/>
        <v>1.4031359999999999E-6</v>
      </c>
      <c r="N563" s="35">
        <f t="shared" si="146"/>
        <v>2.443392E-6</v>
      </c>
      <c r="O563" s="35">
        <f t="shared" si="146"/>
        <v>2.8824768000000001E-6</v>
      </c>
      <c r="P563" s="35">
        <f t="shared" si="146"/>
        <v>2.8629484799999997E-5</v>
      </c>
      <c r="Q563" s="35">
        <f t="shared" si="146"/>
        <v>5.0458114559999999E-5</v>
      </c>
      <c r="R563" s="35">
        <f t="shared" si="146"/>
        <v>1.0653888E-6</v>
      </c>
      <c r="S563" s="35">
        <f t="shared" si="146"/>
        <v>1.03072032E-5</v>
      </c>
      <c r="T563" s="35">
        <f t="shared" si="146"/>
        <v>0</v>
      </c>
      <c r="U563" s="35">
        <f t="shared" si="146"/>
        <v>0</v>
      </c>
      <c r="V563" s="35">
        <f t="shared" si="146"/>
        <v>0</v>
      </c>
      <c r="W563" s="35">
        <f t="shared" si="146"/>
        <v>0</v>
      </c>
      <c r="X563" s="35">
        <f t="shared" si="146"/>
        <v>0</v>
      </c>
      <c r="Y563" s="35">
        <f t="shared" si="146"/>
        <v>5.2147200000000008E-6</v>
      </c>
      <c r="Z563" s="35">
        <f t="shared" si="146"/>
        <v>0</v>
      </c>
      <c r="AA563" s="35">
        <f t="shared" si="146"/>
        <v>0</v>
      </c>
      <c r="AB563" s="35">
        <f t="shared" si="146"/>
        <v>0</v>
      </c>
      <c r="AC563" s="35">
        <f t="shared" si="146"/>
        <v>1.8982319999999998E-5</v>
      </c>
      <c r="AD563" s="35">
        <f t="shared" si="146"/>
        <v>8.4433876799999988E-6</v>
      </c>
      <c r="AE563" s="35">
        <f t="shared" si="146"/>
        <v>9.0547027199999996E-6</v>
      </c>
    </row>
    <row r="564" spans="1:31" x14ac:dyDescent="0.2">
      <c r="A564" s="9" t="s">
        <v>681</v>
      </c>
      <c r="B564" s="4" t="s">
        <v>682</v>
      </c>
      <c r="C564" s="35">
        <f t="shared" ref="C564:AE564" si="147">+C393</f>
        <v>0</v>
      </c>
      <c r="D564" s="35">
        <f t="shared" si="147"/>
        <v>0</v>
      </c>
      <c r="E564" s="35">
        <f t="shared" si="147"/>
        <v>0</v>
      </c>
      <c r="F564" s="35">
        <f t="shared" si="147"/>
        <v>0</v>
      </c>
      <c r="G564" s="35">
        <f t="shared" si="147"/>
        <v>0</v>
      </c>
      <c r="H564" s="35">
        <f t="shared" si="147"/>
        <v>0</v>
      </c>
      <c r="I564" s="35">
        <f t="shared" si="147"/>
        <v>0</v>
      </c>
      <c r="J564" s="35">
        <f t="shared" si="147"/>
        <v>0</v>
      </c>
      <c r="K564" s="35">
        <f t="shared" si="147"/>
        <v>0</v>
      </c>
      <c r="L564" s="35">
        <f t="shared" si="147"/>
        <v>0</v>
      </c>
      <c r="M564" s="35">
        <f t="shared" si="147"/>
        <v>0</v>
      </c>
      <c r="N564" s="35">
        <f t="shared" si="147"/>
        <v>0</v>
      </c>
      <c r="O564" s="35">
        <f t="shared" si="147"/>
        <v>0</v>
      </c>
      <c r="P564" s="35">
        <f t="shared" si="147"/>
        <v>0</v>
      </c>
      <c r="Q564" s="35">
        <f t="shared" si="147"/>
        <v>0</v>
      </c>
      <c r="R564" s="35">
        <f t="shared" si="147"/>
        <v>0</v>
      </c>
      <c r="S564" s="35">
        <f t="shared" si="147"/>
        <v>0</v>
      </c>
      <c r="T564" s="35">
        <f t="shared" si="147"/>
        <v>0</v>
      </c>
      <c r="U564" s="35">
        <f t="shared" si="147"/>
        <v>0</v>
      </c>
      <c r="V564" s="35">
        <f t="shared" si="147"/>
        <v>0</v>
      </c>
      <c r="W564" s="35">
        <f t="shared" si="147"/>
        <v>0</v>
      </c>
      <c r="X564" s="35">
        <f t="shared" si="147"/>
        <v>0</v>
      </c>
      <c r="Y564" s="35">
        <f t="shared" si="147"/>
        <v>0</v>
      </c>
      <c r="Z564" s="35">
        <f t="shared" si="147"/>
        <v>0</v>
      </c>
      <c r="AA564" s="35">
        <f t="shared" si="147"/>
        <v>0</v>
      </c>
      <c r="AB564" s="35">
        <f t="shared" si="147"/>
        <v>0</v>
      </c>
      <c r="AC564" s="35">
        <f t="shared" si="147"/>
        <v>0</v>
      </c>
      <c r="AD564" s="35">
        <f t="shared" si="147"/>
        <v>0</v>
      </c>
      <c r="AE564" s="35">
        <f t="shared" si="147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48">+C566+C567</f>
        <v>0</v>
      </c>
      <c r="D565" s="21">
        <f t="shared" si="148"/>
        <v>0</v>
      </c>
      <c r="E565" s="21">
        <f t="shared" si="148"/>
        <v>0</v>
      </c>
      <c r="F565" s="21">
        <f t="shared" si="148"/>
        <v>0</v>
      </c>
      <c r="G565" s="21">
        <f t="shared" si="148"/>
        <v>0</v>
      </c>
      <c r="H565" s="21">
        <f t="shared" si="148"/>
        <v>0</v>
      </c>
      <c r="I565" s="21">
        <f t="shared" si="148"/>
        <v>0</v>
      </c>
      <c r="J565" s="21">
        <f t="shared" si="148"/>
        <v>0</v>
      </c>
      <c r="K565" s="21">
        <f t="shared" si="148"/>
        <v>0</v>
      </c>
      <c r="L565" s="21">
        <f t="shared" si="148"/>
        <v>0</v>
      </c>
      <c r="M565" s="21">
        <f t="shared" si="148"/>
        <v>0</v>
      </c>
      <c r="N565" s="21">
        <f t="shared" si="148"/>
        <v>0</v>
      </c>
      <c r="O565" s="21">
        <f t="shared" si="148"/>
        <v>0</v>
      </c>
      <c r="P565" s="21">
        <f t="shared" si="148"/>
        <v>0</v>
      </c>
      <c r="Q565" s="21">
        <f t="shared" si="148"/>
        <v>0</v>
      </c>
      <c r="R565" s="21">
        <f t="shared" si="148"/>
        <v>0</v>
      </c>
      <c r="S565" s="21">
        <f t="shared" si="148"/>
        <v>0</v>
      </c>
      <c r="T565" s="21">
        <f t="shared" si="148"/>
        <v>0</v>
      </c>
      <c r="U565" s="21">
        <f t="shared" si="148"/>
        <v>0</v>
      </c>
      <c r="V565" s="21">
        <f t="shared" si="148"/>
        <v>0</v>
      </c>
      <c r="W565" s="21">
        <f t="shared" si="148"/>
        <v>0</v>
      </c>
      <c r="X565" s="21">
        <f t="shared" si="148"/>
        <v>0</v>
      </c>
      <c r="Y565" s="21">
        <f t="shared" si="148"/>
        <v>0</v>
      </c>
      <c r="Z565" s="21">
        <f t="shared" si="148"/>
        <v>0</v>
      </c>
      <c r="AA565" s="21">
        <f t="shared" si="148"/>
        <v>0</v>
      </c>
      <c r="AB565" s="21">
        <f t="shared" si="148"/>
        <v>0</v>
      </c>
      <c r="AC565" s="21">
        <f t="shared" si="148"/>
        <v>0</v>
      </c>
      <c r="AD565" s="21">
        <f t="shared" si="148"/>
        <v>0</v>
      </c>
      <c r="AE565" s="21">
        <f t="shared" si="148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49">+C569+C570</f>
        <v>0</v>
      </c>
      <c r="D568" s="21">
        <f t="shared" si="149"/>
        <v>0</v>
      </c>
      <c r="E568" s="21">
        <f t="shared" si="149"/>
        <v>0</v>
      </c>
      <c r="F568" s="21">
        <f t="shared" si="149"/>
        <v>0</v>
      </c>
      <c r="G568" s="21">
        <f t="shared" si="149"/>
        <v>0</v>
      </c>
      <c r="H568" s="21">
        <f t="shared" si="149"/>
        <v>0</v>
      </c>
      <c r="I568" s="21">
        <f t="shared" si="149"/>
        <v>0</v>
      </c>
      <c r="J568" s="21">
        <f t="shared" si="149"/>
        <v>0</v>
      </c>
      <c r="K568" s="21">
        <f t="shared" si="149"/>
        <v>0</v>
      </c>
      <c r="L568" s="21">
        <f t="shared" si="149"/>
        <v>0</v>
      </c>
      <c r="M568" s="21">
        <f t="shared" si="149"/>
        <v>0</v>
      </c>
      <c r="N568" s="21">
        <f t="shared" si="149"/>
        <v>0</v>
      </c>
      <c r="O568" s="21">
        <f t="shared" si="149"/>
        <v>0</v>
      </c>
      <c r="P568" s="21">
        <f t="shared" si="149"/>
        <v>0</v>
      </c>
      <c r="Q568" s="21">
        <f t="shared" si="149"/>
        <v>0</v>
      </c>
      <c r="R568" s="21">
        <f t="shared" si="149"/>
        <v>0</v>
      </c>
      <c r="S568" s="21">
        <f t="shared" si="149"/>
        <v>0</v>
      </c>
      <c r="T568" s="21">
        <f t="shared" si="149"/>
        <v>0</v>
      </c>
      <c r="U568" s="21">
        <f t="shared" si="149"/>
        <v>0</v>
      </c>
      <c r="V568" s="21">
        <f t="shared" si="149"/>
        <v>0</v>
      </c>
      <c r="W568" s="21">
        <f t="shared" si="149"/>
        <v>0</v>
      </c>
      <c r="X568" s="21">
        <f t="shared" si="149"/>
        <v>0</v>
      </c>
      <c r="Y568" s="21">
        <f t="shared" si="149"/>
        <v>0</v>
      </c>
      <c r="Z568" s="21">
        <f t="shared" si="149"/>
        <v>0</v>
      </c>
      <c r="AA568" s="21">
        <f t="shared" si="149"/>
        <v>0</v>
      </c>
      <c r="AB568" s="21">
        <f t="shared" si="149"/>
        <v>0</v>
      </c>
      <c r="AC568" s="21">
        <f t="shared" si="149"/>
        <v>0</v>
      </c>
      <c r="AD568" s="21">
        <f t="shared" si="149"/>
        <v>0</v>
      </c>
      <c r="AE568" s="21">
        <f t="shared" si="149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0">+C572+C573</f>
        <v>0</v>
      </c>
      <c r="D571" s="21">
        <f t="shared" si="150"/>
        <v>0</v>
      </c>
      <c r="E571" s="21">
        <f t="shared" si="150"/>
        <v>0</v>
      </c>
      <c r="F571" s="21">
        <f t="shared" si="150"/>
        <v>0</v>
      </c>
      <c r="G571" s="21">
        <f t="shared" si="150"/>
        <v>0</v>
      </c>
      <c r="H571" s="21">
        <f t="shared" si="150"/>
        <v>0</v>
      </c>
      <c r="I571" s="21">
        <f t="shared" si="150"/>
        <v>0</v>
      </c>
      <c r="J571" s="21">
        <f t="shared" si="150"/>
        <v>0</v>
      </c>
      <c r="K571" s="21">
        <f t="shared" si="150"/>
        <v>0</v>
      </c>
      <c r="L571" s="21">
        <f t="shared" si="150"/>
        <v>0</v>
      </c>
      <c r="M571" s="21">
        <f t="shared" si="150"/>
        <v>0</v>
      </c>
      <c r="N571" s="21">
        <f t="shared" si="150"/>
        <v>0</v>
      </c>
      <c r="O571" s="21">
        <f t="shared" si="150"/>
        <v>0</v>
      </c>
      <c r="P571" s="21">
        <f t="shared" si="150"/>
        <v>0</v>
      </c>
      <c r="Q571" s="21">
        <f t="shared" si="150"/>
        <v>0</v>
      </c>
      <c r="R571" s="21">
        <f t="shared" si="150"/>
        <v>0</v>
      </c>
      <c r="S571" s="21">
        <f t="shared" si="150"/>
        <v>0</v>
      </c>
      <c r="T571" s="21">
        <f t="shared" si="150"/>
        <v>0</v>
      </c>
      <c r="U571" s="21">
        <f t="shared" si="150"/>
        <v>0</v>
      </c>
      <c r="V571" s="21">
        <f t="shared" si="150"/>
        <v>0</v>
      </c>
      <c r="W571" s="21">
        <f t="shared" si="150"/>
        <v>0</v>
      </c>
      <c r="X571" s="21">
        <f t="shared" si="150"/>
        <v>0</v>
      </c>
      <c r="Y571" s="21">
        <f t="shared" si="150"/>
        <v>0</v>
      </c>
      <c r="Z571" s="21">
        <f t="shared" si="150"/>
        <v>0</v>
      </c>
      <c r="AA571" s="21">
        <f t="shared" si="150"/>
        <v>0</v>
      </c>
      <c r="AB571" s="21">
        <f t="shared" si="150"/>
        <v>0</v>
      </c>
      <c r="AC571" s="21">
        <f t="shared" si="150"/>
        <v>0</v>
      </c>
      <c r="AD571" s="21">
        <f t="shared" si="150"/>
        <v>0</v>
      </c>
      <c r="AE571" s="21">
        <f t="shared" si="150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1">+C416</f>
        <v>0</v>
      </c>
      <c r="D572" s="35">
        <f t="shared" si="151"/>
        <v>0</v>
      </c>
      <c r="E572" s="35">
        <f t="shared" si="151"/>
        <v>0</v>
      </c>
      <c r="F572" s="35">
        <f t="shared" si="151"/>
        <v>0</v>
      </c>
      <c r="G572" s="35">
        <f t="shared" si="151"/>
        <v>0</v>
      </c>
      <c r="H572" s="35">
        <f t="shared" si="151"/>
        <v>0</v>
      </c>
      <c r="I572" s="35">
        <f t="shared" si="151"/>
        <v>0</v>
      </c>
      <c r="J572" s="35">
        <f t="shared" si="151"/>
        <v>0</v>
      </c>
      <c r="K572" s="35">
        <f t="shared" si="151"/>
        <v>0</v>
      </c>
      <c r="L572" s="35">
        <f t="shared" si="151"/>
        <v>0</v>
      </c>
      <c r="M572" s="35">
        <f t="shared" si="151"/>
        <v>0</v>
      </c>
      <c r="N572" s="35">
        <f t="shared" si="151"/>
        <v>0</v>
      </c>
      <c r="O572" s="35">
        <f t="shared" si="151"/>
        <v>0</v>
      </c>
      <c r="P572" s="35">
        <f t="shared" si="151"/>
        <v>0</v>
      </c>
      <c r="Q572" s="35">
        <f t="shared" si="151"/>
        <v>0</v>
      </c>
      <c r="R572" s="35">
        <f t="shared" si="151"/>
        <v>0</v>
      </c>
      <c r="S572" s="35">
        <f t="shared" ref="D572:AE573" si="152">+S416</f>
        <v>0</v>
      </c>
      <c r="T572" s="35">
        <f t="shared" si="152"/>
        <v>0</v>
      </c>
      <c r="U572" s="35">
        <f t="shared" si="152"/>
        <v>0</v>
      </c>
      <c r="V572" s="35">
        <f t="shared" si="152"/>
        <v>0</v>
      </c>
      <c r="W572" s="35">
        <f t="shared" si="152"/>
        <v>0</v>
      </c>
      <c r="X572" s="35">
        <f t="shared" si="152"/>
        <v>0</v>
      </c>
      <c r="Y572" s="35">
        <f t="shared" si="152"/>
        <v>0</v>
      </c>
      <c r="Z572" s="35">
        <f t="shared" si="152"/>
        <v>0</v>
      </c>
      <c r="AA572" s="35">
        <f t="shared" si="152"/>
        <v>0</v>
      </c>
      <c r="AB572" s="35">
        <f t="shared" si="152"/>
        <v>0</v>
      </c>
      <c r="AC572" s="35">
        <f t="shared" si="152"/>
        <v>0</v>
      </c>
      <c r="AD572" s="35">
        <f t="shared" si="152"/>
        <v>0</v>
      </c>
      <c r="AE572" s="35">
        <f t="shared" si="152"/>
        <v>0</v>
      </c>
    </row>
    <row r="573" spans="1:31" x14ac:dyDescent="0.2">
      <c r="A573" s="9" t="s">
        <v>711</v>
      </c>
      <c r="B573" s="4" t="s">
        <v>712</v>
      </c>
      <c r="C573" s="35">
        <f t="shared" si="151"/>
        <v>0</v>
      </c>
      <c r="D573" s="35">
        <f t="shared" si="152"/>
        <v>0</v>
      </c>
      <c r="E573" s="35">
        <f t="shared" si="152"/>
        <v>0</v>
      </c>
      <c r="F573" s="35">
        <f t="shared" si="152"/>
        <v>0</v>
      </c>
      <c r="G573" s="35">
        <f t="shared" si="152"/>
        <v>0</v>
      </c>
      <c r="H573" s="35">
        <f t="shared" si="152"/>
        <v>0</v>
      </c>
      <c r="I573" s="35">
        <f t="shared" si="152"/>
        <v>0</v>
      </c>
      <c r="J573" s="35">
        <f t="shared" si="152"/>
        <v>0</v>
      </c>
      <c r="K573" s="35">
        <f t="shared" si="152"/>
        <v>0</v>
      </c>
      <c r="L573" s="35">
        <f t="shared" si="152"/>
        <v>0</v>
      </c>
      <c r="M573" s="35">
        <f t="shared" si="152"/>
        <v>0</v>
      </c>
      <c r="N573" s="35">
        <f t="shared" si="152"/>
        <v>0</v>
      </c>
      <c r="O573" s="35">
        <f t="shared" si="152"/>
        <v>0</v>
      </c>
      <c r="P573" s="35">
        <f t="shared" si="152"/>
        <v>0</v>
      </c>
      <c r="Q573" s="35">
        <f t="shared" si="152"/>
        <v>0</v>
      </c>
      <c r="R573" s="35">
        <f t="shared" si="152"/>
        <v>0</v>
      </c>
      <c r="S573" s="35">
        <f t="shared" si="152"/>
        <v>0</v>
      </c>
      <c r="T573" s="35">
        <f t="shared" si="152"/>
        <v>0</v>
      </c>
      <c r="U573" s="35">
        <f t="shared" si="152"/>
        <v>0</v>
      </c>
      <c r="V573" s="35">
        <f t="shared" si="152"/>
        <v>0</v>
      </c>
      <c r="W573" s="35">
        <f t="shared" si="152"/>
        <v>0</v>
      </c>
      <c r="X573" s="35">
        <f t="shared" si="152"/>
        <v>0</v>
      </c>
      <c r="Y573" s="35">
        <f t="shared" si="152"/>
        <v>0</v>
      </c>
      <c r="Z573" s="35">
        <f t="shared" si="152"/>
        <v>0</v>
      </c>
      <c r="AA573" s="35">
        <f t="shared" si="152"/>
        <v>0</v>
      </c>
      <c r="AB573" s="35">
        <f t="shared" si="152"/>
        <v>0</v>
      </c>
      <c r="AC573" s="35">
        <f t="shared" si="152"/>
        <v>0</v>
      </c>
      <c r="AD573" s="35">
        <f t="shared" si="152"/>
        <v>0</v>
      </c>
      <c r="AE573" s="35">
        <f t="shared" si="152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3">+C577+C578+C579+C580+C581</f>
        <v>8.2358628113214215E-3</v>
      </c>
      <c r="D576" s="28">
        <f t="shared" si="153"/>
        <v>7.7456248598613926E-3</v>
      </c>
      <c r="E576" s="28">
        <f t="shared" si="153"/>
        <v>7.6710279340910445E-3</v>
      </c>
      <c r="F576" s="28">
        <f t="shared" si="153"/>
        <v>7.1357200363504607E-3</v>
      </c>
      <c r="G576" s="28">
        <f t="shared" si="153"/>
        <v>6.4633739772128719E-3</v>
      </c>
      <c r="H576" s="28">
        <f t="shared" si="153"/>
        <v>6.2121549046056318E-3</v>
      </c>
      <c r="I576" s="28">
        <f t="shared" si="153"/>
        <v>2.1193710415816816E-2</v>
      </c>
      <c r="J576" s="28">
        <f t="shared" si="153"/>
        <v>2.1953170413108406E-2</v>
      </c>
      <c r="K576" s="28">
        <f t="shared" si="153"/>
        <v>2.2963641003290576E-2</v>
      </c>
      <c r="L576" s="28">
        <f t="shared" si="153"/>
        <v>2.3563954819987534E-2</v>
      </c>
      <c r="M576" s="28">
        <f t="shared" si="153"/>
        <v>2.4612342677577132E-2</v>
      </c>
      <c r="N576" s="28">
        <f t="shared" si="153"/>
        <v>1.5763050169677998E-2</v>
      </c>
      <c r="O576" s="28">
        <f t="shared" si="153"/>
        <v>1.3000313682753438E-2</v>
      </c>
      <c r="P576" s="28">
        <f t="shared" si="153"/>
        <v>1.4198732788121605E-2</v>
      </c>
      <c r="Q576" s="28">
        <f t="shared" si="153"/>
        <v>1.6761664155016513E-2</v>
      </c>
      <c r="R576" s="28">
        <f t="shared" si="153"/>
        <v>3.2175731063174471E-3</v>
      </c>
      <c r="S576" s="28">
        <f t="shared" si="153"/>
        <v>3.55937413996714E-3</v>
      </c>
      <c r="T576" s="28">
        <f t="shared" si="153"/>
        <v>2.901717706381801E-3</v>
      </c>
      <c r="U576" s="28">
        <f t="shared" si="153"/>
        <v>2.8750101609816094E-3</v>
      </c>
      <c r="V576" s="28">
        <f t="shared" si="153"/>
        <v>2.9409574875544644E-3</v>
      </c>
      <c r="W576" s="28">
        <f t="shared" si="153"/>
        <v>2.8753999809460404E-3</v>
      </c>
      <c r="X576" s="28">
        <f t="shared" si="153"/>
        <v>2.9051363803022064E-3</v>
      </c>
      <c r="Y576" s="28">
        <f t="shared" si="153"/>
        <v>2.8079450270328127E-3</v>
      </c>
      <c r="Z576" s="28">
        <f t="shared" si="153"/>
        <v>2.9766228886427093E-3</v>
      </c>
      <c r="AA576" s="28">
        <f t="shared" si="153"/>
        <v>2.9326247224320014E-3</v>
      </c>
      <c r="AB576" s="28">
        <f t="shared" si="153"/>
        <v>3.291239641461587E-3</v>
      </c>
      <c r="AC576" s="28">
        <f t="shared" si="153"/>
        <v>2.8128555369036938E-3</v>
      </c>
      <c r="AD576" s="28">
        <f t="shared" si="153"/>
        <v>2.8446367333191396E-3</v>
      </c>
      <c r="AE576" s="28">
        <f t="shared" si="153"/>
        <v>3.1578294401624196E-3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4">+C430</f>
        <v>0</v>
      </c>
      <c r="D578" s="35">
        <f t="shared" si="154"/>
        <v>0</v>
      </c>
      <c r="E578" s="35">
        <f t="shared" si="154"/>
        <v>0</v>
      </c>
      <c r="F578" s="35">
        <f t="shared" si="154"/>
        <v>0</v>
      </c>
      <c r="G578" s="35">
        <f t="shared" si="154"/>
        <v>0</v>
      </c>
      <c r="H578" s="35">
        <f t="shared" si="154"/>
        <v>0</v>
      </c>
      <c r="I578" s="35">
        <f t="shared" si="154"/>
        <v>0</v>
      </c>
      <c r="J578" s="35">
        <f t="shared" si="154"/>
        <v>0</v>
      </c>
      <c r="K578" s="35">
        <f t="shared" si="154"/>
        <v>0</v>
      </c>
      <c r="L578" s="35">
        <f t="shared" si="154"/>
        <v>0</v>
      </c>
      <c r="M578" s="35">
        <f t="shared" si="154"/>
        <v>0</v>
      </c>
      <c r="N578" s="35">
        <f t="shared" si="154"/>
        <v>0</v>
      </c>
      <c r="O578" s="35">
        <f t="shared" si="154"/>
        <v>0</v>
      </c>
      <c r="P578" s="35">
        <f t="shared" si="154"/>
        <v>0</v>
      </c>
      <c r="Q578" s="35">
        <f t="shared" si="154"/>
        <v>0</v>
      </c>
      <c r="R578" s="35">
        <f t="shared" si="154"/>
        <v>0</v>
      </c>
      <c r="S578" s="35">
        <f t="shared" ref="D578:AE579" si="155">+S430</f>
        <v>0</v>
      </c>
      <c r="T578" s="35">
        <f t="shared" si="155"/>
        <v>0</v>
      </c>
      <c r="U578" s="35">
        <f t="shared" si="155"/>
        <v>0</v>
      </c>
      <c r="V578" s="35">
        <f t="shared" si="155"/>
        <v>0</v>
      </c>
      <c r="W578" s="35">
        <f t="shared" si="155"/>
        <v>0</v>
      </c>
      <c r="X578" s="35">
        <f t="shared" si="155"/>
        <v>0</v>
      </c>
      <c r="Y578" s="35">
        <f t="shared" si="155"/>
        <v>0</v>
      </c>
      <c r="Z578" s="35">
        <f t="shared" si="155"/>
        <v>0</v>
      </c>
      <c r="AA578" s="35">
        <f t="shared" si="155"/>
        <v>0</v>
      </c>
      <c r="AB578" s="35">
        <f t="shared" si="155"/>
        <v>0</v>
      </c>
      <c r="AC578" s="35">
        <f t="shared" si="155"/>
        <v>0</v>
      </c>
      <c r="AD578" s="35">
        <f t="shared" si="155"/>
        <v>0</v>
      </c>
      <c r="AE578" s="35">
        <f t="shared" si="155"/>
        <v>0</v>
      </c>
    </row>
    <row r="579" spans="1:31" x14ac:dyDescent="0.2">
      <c r="A579" s="9" t="s">
        <v>730</v>
      </c>
      <c r="B579" s="4" t="s">
        <v>731</v>
      </c>
      <c r="C579" s="35">
        <f t="shared" si="154"/>
        <v>8.1747642791161256E-5</v>
      </c>
      <c r="D579" s="35">
        <f t="shared" si="155"/>
        <v>8.4674417225227968E-5</v>
      </c>
      <c r="E579" s="35">
        <f t="shared" si="155"/>
        <v>8.6921886304859803E-5</v>
      </c>
      <c r="F579" s="35">
        <f t="shared" si="155"/>
        <v>8.9589691095834028E-5</v>
      </c>
      <c r="G579" s="35">
        <f t="shared" si="155"/>
        <v>9.1724921448089087E-5</v>
      </c>
      <c r="H579" s="35">
        <f t="shared" si="155"/>
        <v>9.5342810756051565E-5</v>
      </c>
      <c r="I579" s="35">
        <f t="shared" si="155"/>
        <v>9.8472848951635866E-5</v>
      </c>
      <c r="J579" s="35">
        <f t="shared" si="155"/>
        <v>1.0190884815009328E-4</v>
      </c>
      <c r="K579" s="35">
        <f t="shared" si="155"/>
        <v>1.0411915640753694E-4</v>
      </c>
      <c r="L579" s="35">
        <f t="shared" si="155"/>
        <v>1.0427994146178972E-4</v>
      </c>
      <c r="M579" s="35">
        <f t="shared" si="155"/>
        <v>1.0689269994511784E-4</v>
      </c>
      <c r="N579" s="35">
        <f t="shared" si="155"/>
        <v>1.0911951742276E-4</v>
      </c>
      <c r="O579" s="35">
        <f t="shared" si="155"/>
        <v>1.1724901822578501E-4</v>
      </c>
      <c r="P579" s="35">
        <f t="shared" si="155"/>
        <v>1.1630369338702946E-4</v>
      </c>
      <c r="Q579" s="35">
        <f t="shared" si="155"/>
        <v>1.08893007862278E-4</v>
      </c>
      <c r="R579" s="35">
        <f t="shared" si="155"/>
        <v>1.0456869056854011E-4</v>
      </c>
      <c r="S579" s="35">
        <f t="shared" si="155"/>
        <v>1.0788229435700602E-4</v>
      </c>
      <c r="T579" s="35">
        <f t="shared" si="155"/>
        <v>1.1113326465222203E-4</v>
      </c>
      <c r="U579" s="35">
        <f t="shared" si="155"/>
        <v>1.1654075196044029E-4</v>
      </c>
      <c r="V579" s="35">
        <f t="shared" si="155"/>
        <v>1.1242325597961408E-4</v>
      </c>
      <c r="W579" s="35">
        <f t="shared" si="155"/>
        <v>1.1243461573559419E-4</v>
      </c>
      <c r="X579" s="35">
        <f t="shared" si="155"/>
        <v>1.0892242658849735E-4</v>
      </c>
      <c r="Y579" s="35">
        <f t="shared" si="155"/>
        <v>1.2573968143072837E-4</v>
      </c>
      <c r="Z579" s="35">
        <f t="shared" si="155"/>
        <v>1.4178262179478847E-4</v>
      </c>
      <c r="AA579" s="35">
        <f t="shared" si="155"/>
        <v>1.7844992990754993E-4</v>
      </c>
      <c r="AB579" s="35">
        <f t="shared" si="155"/>
        <v>1.6334506378886326E-4</v>
      </c>
      <c r="AC579" s="35">
        <f t="shared" si="155"/>
        <v>2.0654949200512901E-4</v>
      </c>
      <c r="AD579" s="35">
        <f t="shared" si="155"/>
        <v>1.8336637082535417E-4</v>
      </c>
      <c r="AE579" s="35">
        <f t="shared" si="155"/>
        <v>1.8994902924997123E-4</v>
      </c>
    </row>
    <row r="580" spans="1:31" x14ac:dyDescent="0.2">
      <c r="A580" s="9" t="s">
        <v>736</v>
      </c>
      <c r="B580" s="4" t="s">
        <v>737</v>
      </c>
      <c r="C580" s="35">
        <f>+C434</f>
        <v>8.1541151685302609E-3</v>
      </c>
      <c r="D580" s="35">
        <f t="shared" ref="D580:AE580" si="156">+D434</f>
        <v>7.6609504426361644E-3</v>
      </c>
      <c r="E580" s="35">
        <f t="shared" si="156"/>
        <v>7.5841060477861849E-3</v>
      </c>
      <c r="F580" s="35">
        <f t="shared" si="156"/>
        <v>7.0461303452546264E-3</v>
      </c>
      <c r="G580" s="35">
        <f t="shared" si="156"/>
        <v>6.3716490557647826E-3</v>
      </c>
      <c r="H580" s="35">
        <f t="shared" si="156"/>
        <v>6.1168120938495801E-3</v>
      </c>
      <c r="I580" s="35">
        <f t="shared" si="156"/>
        <v>2.1095237566865179E-2</v>
      </c>
      <c r="J580" s="35">
        <f t="shared" si="156"/>
        <v>2.1851261564958313E-2</v>
      </c>
      <c r="K580" s="35">
        <f t="shared" si="156"/>
        <v>2.285952184688304E-2</v>
      </c>
      <c r="L580" s="35">
        <f t="shared" si="156"/>
        <v>2.3459674878525745E-2</v>
      </c>
      <c r="M580" s="35">
        <f t="shared" si="156"/>
        <v>2.4505449977632016E-2</v>
      </c>
      <c r="N580" s="35">
        <f t="shared" si="156"/>
        <v>1.5653930652255239E-2</v>
      </c>
      <c r="O580" s="35">
        <f t="shared" si="156"/>
        <v>1.2883064664527653E-2</v>
      </c>
      <c r="P580" s="35">
        <f t="shared" si="156"/>
        <v>1.4082429094734575E-2</v>
      </c>
      <c r="Q580" s="35">
        <f t="shared" si="156"/>
        <v>1.6652771147154233E-2</v>
      </c>
      <c r="R580" s="35">
        <f t="shared" si="156"/>
        <v>3.113004415748907E-3</v>
      </c>
      <c r="S580" s="35">
        <f t="shared" si="156"/>
        <v>3.4514918456101341E-3</v>
      </c>
      <c r="T580" s="35">
        <f t="shared" si="156"/>
        <v>2.7905844417295792E-3</v>
      </c>
      <c r="U580" s="35">
        <f t="shared" si="156"/>
        <v>2.7584694090211693E-3</v>
      </c>
      <c r="V580" s="35">
        <f t="shared" si="156"/>
        <v>2.8285342315748502E-3</v>
      </c>
      <c r="W580" s="35">
        <f t="shared" si="156"/>
        <v>2.7629653652104461E-3</v>
      </c>
      <c r="X580" s="35">
        <f t="shared" si="156"/>
        <v>2.7962139537137092E-3</v>
      </c>
      <c r="Y580" s="35">
        <f t="shared" si="156"/>
        <v>2.6822053456020843E-3</v>
      </c>
      <c r="Z580" s="35">
        <f t="shared" si="156"/>
        <v>2.8348402668479209E-3</v>
      </c>
      <c r="AA580" s="35">
        <f t="shared" si="156"/>
        <v>2.7541747925244513E-3</v>
      </c>
      <c r="AB580" s="35">
        <f t="shared" si="156"/>
        <v>3.1278945776727239E-3</v>
      </c>
      <c r="AC580" s="35">
        <f t="shared" si="156"/>
        <v>2.606306044898565E-3</v>
      </c>
      <c r="AD580" s="35">
        <f t="shared" si="156"/>
        <v>2.6612703624937853E-3</v>
      </c>
      <c r="AE580" s="35">
        <f t="shared" si="156"/>
        <v>2.9678804109124482E-3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7">+C585+C586</f>
        <v>0</v>
      </c>
      <c r="D584" s="21">
        <f t="shared" si="157"/>
        <v>0</v>
      </c>
      <c r="E584" s="21">
        <f t="shared" si="157"/>
        <v>0</v>
      </c>
      <c r="F584" s="21">
        <f t="shared" si="157"/>
        <v>0</v>
      </c>
      <c r="G584" s="21">
        <f t="shared" si="157"/>
        <v>0</v>
      </c>
      <c r="H584" s="21">
        <f t="shared" si="157"/>
        <v>0</v>
      </c>
      <c r="I584" s="21">
        <f t="shared" si="157"/>
        <v>0</v>
      </c>
      <c r="J584" s="21">
        <f t="shared" si="157"/>
        <v>0</v>
      </c>
      <c r="K584" s="21">
        <f t="shared" si="157"/>
        <v>0</v>
      </c>
      <c r="L584" s="21">
        <f t="shared" si="157"/>
        <v>0</v>
      </c>
      <c r="M584" s="21">
        <f t="shared" si="157"/>
        <v>0</v>
      </c>
      <c r="N584" s="21">
        <f t="shared" si="157"/>
        <v>0</v>
      </c>
      <c r="O584" s="21">
        <f t="shared" si="157"/>
        <v>0</v>
      </c>
      <c r="P584" s="21">
        <f t="shared" si="157"/>
        <v>0</v>
      </c>
      <c r="Q584" s="21">
        <f t="shared" si="157"/>
        <v>0</v>
      </c>
      <c r="R584" s="21">
        <f t="shared" si="157"/>
        <v>0</v>
      </c>
      <c r="S584" s="21">
        <f t="shared" si="157"/>
        <v>0</v>
      </c>
      <c r="T584" s="21">
        <f t="shared" si="157"/>
        <v>0</v>
      </c>
      <c r="U584" s="21">
        <f t="shared" si="157"/>
        <v>0</v>
      </c>
      <c r="V584" s="21">
        <f t="shared" si="157"/>
        <v>0</v>
      </c>
      <c r="W584" s="21">
        <f t="shared" si="157"/>
        <v>0</v>
      </c>
      <c r="X584" s="21">
        <f t="shared" si="157"/>
        <v>0</v>
      </c>
      <c r="Y584" s="21">
        <f t="shared" si="157"/>
        <v>0</v>
      </c>
      <c r="Z584" s="21">
        <f t="shared" si="157"/>
        <v>0</v>
      </c>
      <c r="AA584" s="21">
        <f t="shared" si="157"/>
        <v>0</v>
      </c>
      <c r="AB584" s="21">
        <f t="shared" si="157"/>
        <v>0</v>
      </c>
      <c r="AC584" s="21">
        <f t="shared" si="157"/>
        <v>0</v>
      </c>
      <c r="AD584" s="21">
        <f t="shared" si="157"/>
        <v>0</v>
      </c>
      <c r="AE584" s="21">
        <f t="shared" si="157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58">+C441</f>
        <v>0</v>
      </c>
      <c r="D585" s="35">
        <f t="shared" si="158"/>
        <v>0</v>
      </c>
      <c r="E585" s="35">
        <f t="shared" si="158"/>
        <v>0</v>
      </c>
      <c r="F585" s="35">
        <f t="shared" si="158"/>
        <v>0</v>
      </c>
      <c r="G585" s="35">
        <f t="shared" si="158"/>
        <v>0</v>
      </c>
      <c r="H585" s="35">
        <f t="shared" si="158"/>
        <v>0</v>
      </c>
      <c r="I585" s="35">
        <f t="shared" si="158"/>
        <v>0</v>
      </c>
      <c r="J585" s="35">
        <f t="shared" si="158"/>
        <v>0</v>
      </c>
      <c r="K585" s="35">
        <f t="shared" si="158"/>
        <v>0</v>
      </c>
      <c r="L585" s="35">
        <f t="shared" si="158"/>
        <v>0</v>
      </c>
      <c r="M585" s="35">
        <f t="shared" si="158"/>
        <v>0</v>
      </c>
      <c r="N585" s="35">
        <f t="shared" si="158"/>
        <v>0</v>
      </c>
      <c r="O585" s="35">
        <f t="shared" si="158"/>
        <v>0</v>
      </c>
      <c r="P585" s="35">
        <f t="shared" si="158"/>
        <v>0</v>
      </c>
      <c r="Q585" s="35">
        <f t="shared" si="158"/>
        <v>0</v>
      </c>
      <c r="R585" s="35">
        <f t="shared" si="158"/>
        <v>0</v>
      </c>
      <c r="S585" s="35">
        <f t="shared" ref="D585:AE587" si="159">+S441</f>
        <v>0</v>
      </c>
      <c r="T585" s="35">
        <f t="shared" si="159"/>
        <v>0</v>
      </c>
      <c r="U585" s="35">
        <f t="shared" si="159"/>
        <v>0</v>
      </c>
      <c r="V585" s="35">
        <f t="shared" si="159"/>
        <v>0</v>
      </c>
      <c r="W585" s="35">
        <f t="shared" si="159"/>
        <v>0</v>
      </c>
      <c r="X585" s="35">
        <f t="shared" si="159"/>
        <v>0</v>
      </c>
      <c r="Y585" s="35">
        <f t="shared" si="159"/>
        <v>0</v>
      </c>
      <c r="Z585" s="35">
        <f t="shared" si="159"/>
        <v>0</v>
      </c>
      <c r="AA585" s="35">
        <f t="shared" si="159"/>
        <v>0</v>
      </c>
      <c r="AB585" s="35">
        <f t="shared" si="159"/>
        <v>0</v>
      </c>
      <c r="AC585" s="35">
        <f t="shared" si="159"/>
        <v>0</v>
      </c>
      <c r="AD585" s="35">
        <f t="shared" si="159"/>
        <v>0</v>
      </c>
      <c r="AE585" s="35">
        <f t="shared" si="159"/>
        <v>0</v>
      </c>
    </row>
    <row r="586" spans="1:31" x14ac:dyDescent="0.2">
      <c r="A586" s="9" t="s">
        <v>224</v>
      </c>
      <c r="B586" s="4" t="s">
        <v>225</v>
      </c>
      <c r="C586" s="35">
        <f t="shared" si="158"/>
        <v>0</v>
      </c>
      <c r="D586" s="35">
        <f t="shared" si="159"/>
        <v>0</v>
      </c>
      <c r="E586" s="35">
        <f t="shared" si="159"/>
        <v>0</v>
      </c>
      <c r="F586" s="35">
        <f t="shared" si="159"/>
        <v>0</v>
      </c>
      <c r="G586" s="35">
        <f t="shared" si="159"/>
        <v>0</v>
      </c>
      <c r="H586" s="35">
        <f t="shared" si="159"/>
        <v>0</v>
      </c>
      <c r="I586" s="35">
        <f t="shared" si="159"/>
        <v>0</v>
      </c>
      <c r="J586" s="35">
        <f t="shared" si="159"/>
        <v>0</v>
      </c>
      <c r="K586" s="35">
        <f t="shared" si="159"/>
        <v>0</v>
      </c>
      <c r="L586" s="35">
        <f t="shared" si="159"/>
        <v>0</v>
      </c>
      <c r="M586" s="35">
        <f t="shared" si="159"/>
        <v>0</v>
      </c>
      <c r="N586" s="35">
        <f t="shared" si="159"/>
        <v>0</v>
      </c>
      <c r="O586" s="35">
        <f t="shared" si="159"/>
        <v>0</v>
      </c>
      <c r="P586" s="35">
        <f t="shared" si="159"/>
        <v>0</v>
      </c>
      <c r="Q586" s="35">
        <f t="shared" si="159"/>
        <v>0</v>
      </c>
      <c r="R586" s="35">
        <f t="shared" si="159"/>
        <v>0</v>
      </c>
      <c r="S586" s="35">
        <f t="shared" si="159"/>
        <v>0</v>
      </c>
      <c r="T586" s="35">
        <f t="shared" si="159"/>
        <v>0</v>
      </c>
      <c r="U586" s="35">
        <f t="shared" si="159"/>
        <v>0</v>
      </c>
      <c r="V586" s="35">
        <f t="shared" si="159"/>
        <v>0</v>
      </c>
      <c r="W586" s="35">
        <f t="shared" si="159"/>
        <v>0</v>
      </c>
      <c r="X586" s="35">
        <f t="shared" si="159"/>
        <v>0</v>
      </c>
      <c r="Y586" s="35">
        <f t="shared" si="159"/>
        <v>0</v>
      </c>
      <c r="Z586" s="35">
        <f t="shared" si="159"/>
        <v>0</v>
      </c>
      <c r="AA586" s="35">
        <f t="shared" si="159"/>
        <v>0</v>
      </c>
      <c r="AB586" s="35">
        <f t="shared" si="159"/>
        <v>0</v>
      </c>
      <c r="AC586" s="35">
        <f t="shared" si="159"/>
        <v>0</v>
      </c>
      <c r="AD586" s="35">
        <f t="shared" si="159"/>
        <v>0</v>
      </c>
      <c r="AE586" s="35">
        <f t="shared" si="159"/>
        <v>0</v>
      </c>
    </row>
    <row r="587" spans="1:31" x14ac:dyDescent="0.2">
      <c r="A587" s="9" t="s">
        <v>226</v>
      </c>
      <c r="B587" s="4" t="s">
        <v>141</v>
      </c>
      <c r="C587" s="37">
        <f t="shared" si="158"/>
        <v>0</v>
      </c>
      <c r="D587" s="37">
        <f t="shared" si="159"/>
        <v>0</v>
      </c>
      <c r="E587" s="37">
        <f t="shared" si="159"/>
        <v>0</v>
      </c>
      <c r="F587" s="37">
        <f t="shared" si="159"/>
        <v>0</v>
      </c>
      <c r="G587" s="37">
        <f t="shared" si="159"/>
        <v>0</v>
      </c>
      <c r="H587" s="37">
        <f t="shared" si="159"/>
        <v>0</v>
      </c>
      <c r="I587" s="37">
        <f t="shared" si="159"/>
        <v>0</v>
      </c>
      <c r="J587" s="37">
        <f t="shared" si="159"/>
        <v>0</v>
      </c>
      <c r="K587" s="37">
        <f t="shared" si="159"/>
        <v>0</v>
      </c>
      <c r="L587" s="37">
        <f t="shared" si="159"/>
        <v>0</v>
      </c>
      <c r="M587" s="37">
        <f t="shared" si="159"/>
        <v>0</v>
      </c>
      <c r="N587" s="37">
        <f t="shared" si="159"/>
        <v>0</v>
      </c>
      <c r="O587" s="37">
        <f t="shared" si="159"/>
        <v>0</v>
      </c>
      <c r="P587" s="37">
        <f t="shared" si="159"/>
        <v>0</v>
      </c>
      <c r="Q587" s="37">
        <f t="shared" si="159"/>
        <v>0</v>
      </c>
      <c r="R587" s="37">
        <f t="shared" si="159"/>
        <v>0</v>
      </c>
      <c r="S587" s="37">
        <f t="shared" si="159"/>
        <v>0</v>
      </c>
      <c r="T587" s="37">
        <f t="shared" si="159"/>
        <v>0</v>
      </c>
      <c r="U587" s="37">
        <f t="shared" si="159"/>
        <v>0</v>
      </c>
      <c r="V587" s="37">
        <f t="shared" si="159"/>
        <v>0</v>
      </c>
      <c r="W587" s="37">
        <f t="shared" si="159"/>
        <v>0</v>
      </c>
      <c r="X587" s="37">
        <f t="shared" si="159"/>
        <v>0</v>
      </c>
      <c r="Y587" s="37">
        <f t="shared" si="159"/>
        <v>0</v>
      </c>
      <c r="Z587" s="37">
        <f t="shared" si="159"/>
        <v>0</v>
      </c>
      <c r="AA587" s="37">
        <f t="shared" si="159"/>
        <v>0</v>
      </c>
      <c r="AB587" s="37">
        <f t="shared" si="159"/>
        <v>0</v>
      </c>
      <c r="AC587" s="37">
        <f t="shared" si="159"/>
        <v>0</v>
      </c>
      <c r="AD587" s="37">
        <f t="shared" si="159"/>
        <v>0</v>
      </c>
      <c r="AE587" s="37">
        <f t="shared" si="159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0">+C599-C4</f>
        <v>0</v>
      </c>
      <c r="D597" s="72">
        <f t="shared" si="160"/>
        <v>0</v>
      </c>
      <c r="E597" s="72">
        <f t="shared" si="160"/>
        <v>0</v>
      </c>
      <c r="F597" s="72">
        <f t="shared" si="160"/>
        <v>0</v>
      </c>
      <c r="G597" s="72">
        <f t="shared" si="160"/>
        <v>0</v>
      </c>
      <c r="H597" s="72">
        <f t="shared" si="160"/>
        <v>0</v>
      </c>
      <c r="I597" s="72">
        <f t="shared" si="160"/>
        <v>0</v>
      </c>
      <c r="J597" s="72">
        <f t="shared" si="160"/>
        <v>0</v>
      </c>
      <c r="K597" s="72">
        <f t="shared" si="160"/>
        <v>0</v>
      </c>
      <c r="L597" s="72">
        <f t="shared" si="160"/>
        <v>0</v>
      </c>
      <c r="M597" s="72">
        <f t="shared" si="160"/>
        <v>0</v>
      </c>
      <c r="N597" s="72">
        <f t="shared" si="160"/>
        <v>0</v>
      </c>
      <c r="O597" s="72">
        <f t="shared" si="160"/>
        <v>0</v>
      </c>
      <c r="P597" s="72">
        <f t="shared" si="160"/>
        <v>0</v>
      </c>
      <c r="Q597" s="72">
        <f t="shared" si="160"/>
        <v>0</v>
      </c>
      <c r="R597" s="72">
        <f t="shared" si="160"/>
        <v>0</v>
      </c>
      <c r="S597" s="72">
        <f t="shared" si="160"/>
        <v>0</v>
      </c>
      <c r="T597" s="72">
        <f t="shared" si="160"/>
        <v>0</v>
      </c>
      <c r="U597" s="72">
        <f t="shared" si="160"/>
        <v>0</v>
      </c>
      <c r="V597" s="72">
        <f t="shared" si="160"/>
        <v>0</v>
      </c>
      <c r="W597" s="72">
        <f t="shared" si="160"/>
        <v>0</v>
      </c>
      <c r="X597" s="72">
        <f t="shared" si="160"/>
        <v>0</v>
      </c>
      <c r="Y597" s="72">
        <f t="shared" si="160"/>
        <v>0</v>
      </c>
      <c r="Z597" s="72">
        <f t="shared" si="160"/>
        <v>0</v>
      </c>
      <c r="AA597" s="72">
        <f t="shared" si="160"/>
        <v>0</v>
      </c>
      <c r="AB597" s="72">
        <f t="shared" si="160"/>
        <v>0</v>
      </c>
      <c r="AC597" s="72">
        <f t="shared" si="160"/>
        <v>0</v>
      </c>
      <c r="AD597" s="72">
        <f t="shared" si="160"/>
        <v>0</v>
      </c>
      <c r="AE597" s="72">
        <f t="shared" si="160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1">+C600+C604+C613+C624+C633</f>
        <v>0.12738035642937603</v>
      </c>
      <c r="D599" s="28">
        <f t="shared" si="161"/>
        <v>0.11568993036027395</v>
      </c>
      <c r="E599" s="28">
        <f t="shared" si="161"/>
        <v>0.11225945750495911</v>
      </c>
      <c r="F599" s="28">
        <f t="shared" si="161"/>
        <v>0.1231993863330082</v>
      </c>
      <c r="G599" s="28">
        <f t="shared" si="161"/>
        <v>0.13112925904000988</v>
      </c>
      <c r="H599" s="28">
        <f t="shared" si="161"/>
        <v>0.13910245251773218</v>
      </c>
      <c r="I599" s="28">
        <f t="shared" si="161"/>
        <v>0.16852990666330758</v>
      </c>
      <c r="J599" s="28">
        <f t="shared" si="161"/>
        <v>0.17554727727646854</v>
      </c>
      <c r="K599" s="28">
        <f t="shared" si="161"/>
        <v>0.1791336813088566</v>
      </c>
      <c r="L599" s="28">
        <f t="shared" si="161"/>
        <v>0.18260830035336839</v>
      </c>
      <c r="M599" s="28">
        <f t="shared" si="161"/>
        <v>0.16680109232596629</v>
      </c>
      <c r="N599" s="28">
        <f t="shared" si="161"/>
        <v>0.15610017909577209</v>
      </c>
      <c r="O599" s="28">
        <f t="shared" si="161"/>
        <v>0.1608470654103355</v>
      </c>
      <c r="P599" s="28">
        <f t="shared" si="161"/>
        <v>0.15483951777459806</v>
      </c>
      <c r="Q599" s="28">
        <f t="shared" si="161"/>
        <v>0.16702855881097034</v>
      </c>
      <c r="R599" s="28">
        <f t="shared" si="161"/>
        <v>0.14813728743027571</v>
      </c>
      <c r="S599" s="28">
        <f t="shared" si="161"/>
        <v>0.16026322435385884</v>
      </c>
      <c r="T599" s="28">
        <f t="shared" si="161"/>
        <v>0.17228940806569354</v>
      </c>
      <c r="U599" s="28">
        <f t="shared" si="161"/>
        <v>0.18032564018072575</v>
      </c>
      <c r="V599" s="28">
        <f t="shared" si="161"/>
        <v>0.18798640900486713</v>
      </c>
      <c r="W599" s="28">
        <f t="shared" si="161"/>
        <v>0.20173939245896727</v>
      </c>
      <c r="X599" s="28">
        <f t="shared" si="161"/>
        <v>0.19808011160852873</v>
      </c>
      <c r="Y599" s="28">
        <f t="shared" si="161"/>
        <v>0.19048967540668577</v>
      </c>
      <c r="Z599" s="28">
        <f t="shared" si="161"/>
        <v>0.202197200850183</v>
      </c>
      <c r="AA599" s="28">
        <f t="shared" si="161"/>
        <v>0.20733005020974074</v>
      </c>
      <c r="AB599" s="28">
        <f t="shared" si="161"/>
        <v>0.24387079448531354</v>
      </c>
      <c r="AC599" s="28">
        <f t="shared" si="161"/>
        <v>0.21955463482375506</v>
      </c>
      <c r="AD599" s="28">
        <f t="shared" si="161"/>
        <v>0.21500230079761495</v>
      </c>
      <c r="AE599" s="28">
        <f t="shared" si="161"/>
        <v>0.23193076314724326</v>
      </c>
    </row>
    <row r="600" spans="1:31" x14ac:dyDescent="0.2">
      <c r="A600" s="6" t="s">
        <v>19</v>
      </c>
      <c r="B600" s="7" t="s">
        <v>20</v>
      </c>
      <c r="C600" s="28">
        <f t="shared" ref="C600:AE600" si="162">+C601+C602+C603</f>
        <v>4.0859098697100797E-2</v>
      </c>
      <c r="D600" s="28">
        <f t="shared" si="162"/>
        <v>2.9106816313114962E-2</v>
      </c>
      <c r="E600" s="28">
        <f t="shared" si="162"/>
        <v>2.4038274980808384E-2</v>
      </c>
      <c r="F600" s="28">
        <f t="shared" si="162"/>
        <v>2.7299351777583542E-2</v>
      </c>
      <c r="G600" s="28">
        <f t="shared" si="162"/>
        <v>3.6998491814929424E-2</v>
      </c>
      <c r="H600" s="28">
        <f t="shared" si="162"/>
        <v>4.2963480290053126E-2</v>
      </c>
      <c r="I600" s="28">
        <f t="shared" si="162"/>
        <v>5.7223390997535886E-2</v>
      </c>
      <c r="J600" s="28">
        <f t="shared" si="162"/>
        <v>5.7581340086938666E-2</v>
      </c>
      <c r="K600" s="28">
        <f t="shared" si="162"/>
        <v>6.1628262767637228E-2</v>
      </c>
      <c r="L600" s="28">
        <f t="shared" si="162"/>
        <v>6.1301581366760921E-2</v>
      </c>
      <c r="M600" s="28">
        <f t="shared" si="162"/>
        <v>5.1027857405772682E-2</v>
      </c>
      <c r="N600" s="28">
        <f t="shared" si="162"/>
        <v>4.6079261115521734E-2</v>
      </c>
      <c r="O600" s="28">
        <f t="shared" si="162"/>
        <v>5.0636756214706785E-2</v>
      </c>
      <c r="P600" s="28">
        <f t="shared" si="162"/>
        <v>4.9678351632346969E-2</v>
      </c>
      <c r="Q600" s="28">
        <f t="shared" si="162"/>
        <v>4.9446947095016715E-2</v>
      </c>
      <c r="R600" s="28">
        <f t="shared" si="162"/>
        <v>5.1153039139889313E-2</v>
      </c>
      <c r="S600" s="28">
        <f t="shared" si="162"/>
        <v>6.0181094790903798E-2</v>
      </c>
      <c r="T600" s="28">
        <f t="shared" si="162"/>
        <v>6.6583931385471806E-2</v>
      </c>
      <c r="U600" s="28">
        <f t="shared" si="162"/>
        <v>7.0312751323486591E-2</v>
      </c>
      <c r="V600" s="28">
        <f t="shared" si="162"/>
        <v>7.6176599734143216E-2</v>
      </c>
      <c r="W600" s="28">
        <f t="shared" si="162"/>
        <v>9.0999383134760123E-2</v>
      </c>
      <c r="X600" s="28">
        <f t="shared" si="162"/>
        <v>0.1008600013259144</v>
      </c>
      <c r="Y600" s="28">
        <f t="shared" si="162"/>
        <v>0.10646105754591781</v>
      </c>
      <c r="Z600" s="28">
        <f t="shared" si="162"/>
        <v>0.11878418480567891</v>
      </c>
      <c r="AA600" s="28">
        <f t="shared" si="162"/>
        <v>0.1191890087137006</v>
      </c>
      <c r="AB600" s="28">
        <f t="shared" si="162"/>
        <v>0.15372510305406362</v>
      </c>
      <c r="AC600" s="28">
        <f t="shared" si="162"/>
        <v>0.12928774269014093</v>
      </c>
      <c r="AD600" s="28">
        <f t="shared" si="162"/>
        <v>0.12377591028146843</v>
      </c>
      <c r="AE600" s="28">
        <f t="shared" si="162"/>
        <v>0.13943262648465979</v>
      </c>
    </row>
    <row r="601" spans="1:31" x14ac:dyDescent="0.2">
      <c r="A601" s="8" t="s">
        <v>23</v>
      </c>
      <c r="B601" s="4" t="s">
        <v>24</v>
      </c>
      <c r="C601" s="37">
        <f>+C457</f>
        <v>4.0859098697100797E-2</v>
      </c>
      <c r="D601" s="37">
        <f t="shared" ref="D601:AE601" si="163">+D457</f>
        <v>2.9106816313114962E-2</v>
      </c>
      <c r="E601" s="37">
        <f t="shared" si="163"/>
        <v>2.4038274980808384E-2</v>
      </c>
      <c r="F601" s="37">
        <f t="shared" si="163"/>
        <v>2.7299351777583542E-2</v>
      </c>
      <c r="G601" s="37">
        <f t="shared" si="163"/>
        <v>3.6998491814929424E-2</v>
      </c>
      <c r="H601" s="37">
        <f t="shared" si="163"/>
        <v>4.2963480290053126E-2</v>
      </c>
      <c r="I601" s="37">
        <f t="shared" si="163"/>
        <v>5.7223390997535886E-2</v>
      </c>
      <c r="J601" s="37">
        <f t="shared" si="163"/>
        <v>5.7581340086938666E-2</v>
      </c>
      <c r="K601" s="37">
        <f t="shared" si="163"/>
        <v>6.1628262767637228E-2</v>
      </c>
      <c r="L601" s="37">
        <f t="shared" si="163"/>
        <v>6.1301581366760921E-2</v>
      </c>
      <c r="M601" s="37">
        <f t="shared" si="163"/>
        <v>5.1027857405772682E-2</v>
      </c>
      <c r="N601" s="37">
        <f t="shared" si="163"/>
        <v>4.6079261115521734E-2</v>
      </c>
      <c r="O601" s="37">
        <f t="shared" si="163"/>
        <v>5.0636756214706785E-2</v>
      </c>
      <c r="P601" s="37">
        <f t="shared" si="163"/>
        <v>4.9678351632346969E-2</v>
      </c>
      <c r="Q601" s="37">
        <f t="shared" si="163"/>
        <v>4.9446947095016715E-2</v>
      </c>
      <c r="R601" s="37">
        <f t="shared" si="163"/>
        <v>5.1153039139889313E-2</v>
      </c>
      <c r="S601" s="37">
        <f t="shared" si="163"/>
        <v>6.0181094790903798E-2</v>
      </c>
      <c r="T601" s="37">
        <f t="shared" si="163"/>
        <v>6.6583931385471806E-2</v>
      </c>
      <c r="U601" s="37">
        <f t="shared" si="163"/>
        <v>7.0312751323486591E-2</v>
      </c>
      <c r="V601" s="37">
        <f t="shared" si="163"/>
        <v>7.6176599734143216E-2</v>
      </c>
      <c r="W601" s="37">
        <f t="shared" si="163"/>
        <v>9.0999383134760123E-2</v>
      </c>
      <c r="X601" s="37">
        <f t="shared" si="163"/>
        <v>0.1008600013259144</v>
      </c>
      <c r="Y601" s="37">
        <f t="shared" si="163"/>
        <v>0.10646105754591781</v>
      </c>
      <c r="Z601" s="37">
        <f t="shared" si="163"/>
        <v>0.11878418480567891</v>
      </c>
      <c r="AA601" s="37">
        <f t="shared" si="163"/>
        <v>0.1191890087137006</v>
      </c>
      <c r="AB601" s="37">
        <f t="shared" si="163"/>
        <v>0.15372510305406362</v>
      </c>
      <c r="AC601" s="37">
        <f t="shared" si="163"/>
        <v>0.12928774269014093</v>
      </c>
      <c r="AD601" s="37">
        <f t="shared" si="163"/>
        <v>0.12377591028146843</v>
      </c>
      <c r="AE601" s="37">
        <f t="shared" si="163"/>
        <v>0.13943262648465979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4">+D463</f>
        <v>0</v>
      </c>
      <c r="E602" s="37">
        <f t="shared" si="164"/>
        <v>0</v>
      </c>
      <c r="F602" s="37">
        <f t="shared" si="164"/>
        <v>0</v>
      </c>
      <c r="G602" s="37">
        <f t="shared" si="164"/>
        <v>0</v>
      </c>
      <c r="H602" s="37">
        <f t="shared" si="164"/>
        <v>0</v>
      </c>
      <c r="I602" s="37">
        <f t="shared" si="164"/>
        <v>0</v>
      </c>
      <c r="J602" s="37">
        <f t="shared" si="164"/>
        <v>0</v>
      </c>
      <c r="K602" s="37">
        <f t="shared" si="164"/>
        <v>0</v>
      </c>
      <c r="L602" s="37">
        <f t="shared" si="164"/>
        <v>0</v>
      </c>
      <c r="M602" s="37">
        <f t="shared" si="164"/>
        <v>0</v>
      </c>
      <c r="N602" s="37">
        <f t="shared" si="164"/>
        <v>0</v>
      </c>
      <c r="O602" s="37">
        <f t="shared" si="164"/>
        <v>0</v>
      </c>
      <c r="P602" s="37">
        <f t="shared" si="164"/>
        <v>0</v>
      </c>
      <c r="Q602" s="37">
        <f t="shared" si="164"/>
        <v>0</v>
      </c>
      <c r="R602" s="37">
        <f t="shared" si="164"/>
        <v>0</v>
      </c>
      <c r="S602" s="37">
        <f t="shared" si="164"/>
        <v>0</v>
      </c>
      <c r="T602" s="37">
        <f t="shared" si="164"/>
        <v>0</v>
      </c>
      <c r="U602" s="37">
        <f t="shared" si="164"/>
        <v>0</v>
      </c>
      <c r="V602" s="37">
        <f t="shared" si="164"/>
        <v>0</v>
      </c>
      <c r="W602" s="37">
        <f t="shared" si="164"/>
        <v>0</v>
      </c>
      <c r="X602" s="37">
        <f t="shared" si="164"/>
        <v>0</v>
      </c>
      <c r="Y602" s="37">
        <f t="shared" si="164"/>
        <v>0</v>
      </c>
      <c r="Z602" s="37">
        <f t="shared" si="164"/>
        <v>0</v>
      </c>
      <c r="AA602" s="37">
        <f t="shared" si="164"/>
        <v>0</v>
      </c>
      <c r="AB602" s="37">
        <f t="shared" si="164"/>
        <v>0</v>
      </c>
      <c r="AC602" s="37">
        <f t="shared" si="164"/>
        <v>0</v>
      </c>
      <c r="AD602" s="37">
        <f t="shared" si="164"/>
        <v>0</v>
      </c>
      <c r="AE602" s="37">
        <f t="shared" si="164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5">+C605+C606+C607+C608+C609+C611+C612</f>
        <v>3.6074642158104226E-5</v>
      </c>
      <c r="D604" s="28">
        <f t="shared" si="165"/>
        <v>3.6074642158104232E-5</v>
      </c>
      <c r="E604" s="28">
        <f t="shared" si="165"/>
        <v>3.6074642158104232E-5</v>
      </c>
      <c r="F604" s="28">
        <f t="shared" si="165"/>
        <v>3.6074642158104219E-5</v>
      </c>
      <c r="G604" s="28">
        <f t="shared" si="165"/>
        <v>3.6074642158104226E-5</v>
      </c>
      <c r="H604" s="28">
        <f t="shared" si="165"/>
        <v>3.6074642158104219E-5</v>
      </c>
      <c r="I604" s="28">
        <f t="shared" si="165"/>
        <v>3.6074642158104226E-5</v>
      </c>
      <c r="J604" s="28">
        <f t="shared" si="165"/>
        <v>3.6074642158104219E-5</v>
      </c>
      <c r="K604" s="28">
        <f t="shared" si="165"/>
        <v>3.6074642158104226E-5</v>
      </c>
      <c r="L604" s="28">
        <f t="shared" si="165"/>
        <v>3.6074642158104226E-5</v>
      </c>
      <c r="M604" s="28">
        <f t="shared" si="165"/>
        <v>3.6074642158104232E-5</v>
      </c>
      <c r="N604" s="28">
        <f t="shared" si="165"/>
        <v>3.6074642158104232E-5</v>
      </c>
      <c r="O604" s="28">
        <f t="shared" si="165"/>
        <v>3.6074642158104232E-5</v>
      </c>
      <c r="P604" s="28">
        <f t="shared" si="165"/>
        <v>3.6053023022858178E-5</v>
      </c>
      <c r="Q604" s="28">
        <f t="shared" si="165"/>
        <v>3.6010031753567877E-5</v>
      </c>
      <c r="R604" s="28">
        <f t="shared" si="165"/>
        <v>3.597371263369903E-5</v>
      </c>
      <c r="S604" s="28">
        <f t="shared" si="165"/>
        <v>3.5957000532680509E-5</v>
      </c>
      <c r="T604" s="28">
        <f t="shared" si="165"/>
        <v>3.5949640220681717E-5</v>
      </c>
      <c r="U604" s="28">
        <f t="shared" si="165"/>
        <v>3.5933970588115958E-5</v>
      </c>
      <c r="V604" s="28">
        <f t="shared" si="165"/>
        <v>3.5927317396636097E-5</v>
      </c>
      <c r="W604" s="28">
        <f t="shared" si="165"/>
        <v>3.5930857026539942E-5</v>
      </c>
      <c r="X604" s="28">
        <f t="shared" si="165"/>
        <v>3.5926776829591113E-5</v>
      </c>
      <c r="Y604" s="28">
        <f t="shared" si="165"/>
        <v>2.9947788376906428E-5</v>
      </c>
      <c r="Z604" s="28">
        <f t="shared" si="165"/>
        <v>2.3994730266925633E-5</v>
      </c>
      <c r="AA604" s="28">
        <f t="shared" si="165"/>
        <v>2.5508809523646946E-5</v>
      </c>
      <c r="AB604" s="28">
        <f t="shared" si="165"/>
        <v>2.6981255403792138E-5</v>
      </c>
      <c r="AC604" s="28">
        <f t="shared" si="165"/>
        <v>2.1764513131214399E-5</v>
      </c>
      <c r="AD604" s="28">
        <f t="shared" si="165"/>
        <v>1.7641510593218035E-5</v>
      </c>
      <c r="AE604" s="28">
        <f t="shared" si="165"/>
        <v>1.356309306548472E-5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6">+D472</f>
        <v>0</v>
      </c>
      <c r="E605" s="37">
        <f t="shared" si="166"/>
        <v>0</v>
      </c>
      <c r="F605" s="37">
        <f t="shared" si="166"/>
        <v>0</v>
      </c>
      <c r="G605" s="37">
        <f t="shared" si="166"/>
        <v>0</v>
      </c>
      <c r="H605" s="37">
        <f t="shared" si="166"/>
        <v>0</v>
      </c>
      <c r="I605" s="37">
        <f t="shared" si="166"/>
        <v>0</v>
      </c>
      <c r="J605" s="37">
        <f t="shared" si="166"/>
        <v>0</v>
      </c>
      <c r="K605" s="37">
        <f t="shared" si="166"/>
        <v>0</v>
      </c>
      <c r="L605" s="37">
        <f t="shared" si="166"/>
        <v>0</v>
      </c>
      <c r="M605" s="37">
        <f t="shared" si="166"/>
        <v>0</v>
      </c>
      <c r="N605" s="37">
        <f t="shared" si="166"/>
        <v>0</v>
      </c>
      <c r="O605" s="37">
        <f t="shared" si="166"/>
        <v>0</v>
      </c>
      <c r="P605" s="37">
        <f t="shared" si="166"/>
        <v>0</v>
      </c>
      <c r="Q605" s="37">
        <f t="shared" si="166"/>
        <v>0</v>
      </c>
      <c r="R605" s="37">
        <f t="shared" si="166"/>
        <v>0</v>
      </c>
      <c r="S605" s="37">
        <f t="shared" si="166"/>
        <v>0</v>
      </c>
      <c r="T605" s="37">
        <f t="shared" si="166"/>
        <v>0</v>
      </c>
      <c r="U605" s="37">
        <f t="shared" si="166"/>
        <v>0</v>
      </c>
      <c r="V605" s="37">
        <f t="shared" si="166"/>
        <v>0</v>
      </c>
      <c r="W605" s="37">
        <f t="shared" si="166"/>
        <v>0</v>
      </c>
      <c r="X605" s="37">
        <f t="shared" si="166"/>
        <v>0</v>
      </c>
      <c r="Y605" s="37">
        <f t="shared" si="166"/>
        <v>0</v>
      </c>
      <c r="Z605" s="37">
        <f t="shared" si="166"/>
        <v>0</v>
      </c>
      <c r="AA605" s="37">
        <f t="shared" si="166"/>
        <v>0</v>
      </c>
      <c r="AB605" s="37">
        <f t="shared" si="166"/>
        <v>0</v>
      </c>
      <c r="AC605" s="37">
        <f t="shared" si="166"/>
        <v>0</v>
      </c>
      <c r="AD605" s="37">
        <f t="shared" si="166"/>
        <v>0</v>
      </c>
      <c r="AE605" s="37">
        <f t="shared" si="166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7">+C478</f>
        <v>0</v>
      </c>
      <c r="D606" s="37">
        <f t="shared" si="167"/>
        <v>0</v>
      </c>
      <c r="E606" s="37">
        <f t="shared" si="167"/>
        <v>0</v>
      </c>
      <c r="F606" s="37">
        <f t="shared" si="167"/>
        <v>0</v>
      </c>
      <c r="G606" s="37">
        <f t="shared" si="167"/>
        <v>0</v>
      </c>
      <c r="H606" s="37">
        <f t="shared" si="167"/>
        <v>0</v>
      </c>
      <c r="I606" s="37">
        <f t="shared" si="167"/>
        <v>0</v>
      </c>
      <c r="J606" s="37">
        <f t="shared" si="167"/>
        <v>0</v>
      </c>
      <c r="K606" s="37">
        <f t="shared" si="167"/>
        <v>0</v>
      </c>
      <c r="L606" s="37">
        <f t="shared" si="167"/>
        <v>0</v>
      </c>
      <c r="M606" s="37">
        <f t="shared" si="167"/>
        <v>0</v>
      </c>
      <c r="N606" s="37">
        <f t="shared" si="167"/>
        <v>0</v>
      </c>
      <c r="O606" s="37">
        <f t="shared" si="167"/>
        <v>0</v>
      </c>
      <c r="P606" s="37">
        <f t="shared" si="167"/>
        <v>0</v>
      </c>
      <c r="Q606" s="37">
        <f t="shared" si="167"/>
        <v>0</v>
      </c>
      <c r="R606" s="37">
        <f t="shared" si="167"/>
        <v>0</v>
      </c>
      <c r="S606" s="37">
        <f t="shared" si="167"/>
        <v>0</v>
      </c>
      <c r="T606" s="37">
        <f t="shared" si="167"/>
        <v>0</v>
      </c>
      <c r="U606" s="37">
        <f t="shared" si="167"/>
        <v>0</v>
      </c>
      <c r="V606" s="37">
        <f t="shared" si="167"/>
        <v>0</v>
      </c>
      <c r="W606" s="37">
        <f t="shared" si="167"/>
        <v>0</v>
      </c>
      <c r="X606" s="37">
        <f t="shared" si="167"/>
        <v>0</v>
      </c>
      <c r="Y606" s="37">
        <f t="shared" si="167"/>
        <v>0</v>
      </c>
      <c r="Z606" s="37">
        <f t="shared" si="167"/>
        <v>0</v>
      </c>
      <c r="AA606" s="37">
        <f t="shared" si="167"/>
        <v>0</v>
      </c>
      <c r="AB606" s="37">
        <f t="shared" si="167"/>
        <v>0</v>
      </c>
      <c r="AC606" s="37">
        <f t="shared" si="167"/>
        <v>0</v>
      </c>
      <c r="AD606" s="37">
        <f t="shared" si="167"/>
        <v>0</v>
      </c>
      <c r="AE606" s="37">
        <f t="shared" si="167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68">+C489</f>
        <v>0</v>
      </c>
      <c r="D607" s="37">
        <f t="shared" si="168"/>
        <v>0</v>
      </c>
      <c r="E607" s="37">
        <f t="shared" si="168"/>
        <v>0</v>
      </c>
      <c r="F607" s="37">
        <f t="shared" si="168"/>
        <v>0</v>
      </c>
      <c r="G607" s="37">
        <f t="shared" si="168"/>
        <v>0</v>
      </c>
      <c r="H607" s="37">
        <f t="shared" si="168"/>
        <v>0</v>
      </c>
      <c r="I607" s="37">
        <f t="shared" si="168"/>
        <v>0</v>
      </c>
      <c r="J607" s="37">
        <f t="shared" si="168"/>
        <v>0</v>
      </c>
      <c r="K607" s="37">
        <f t="shared" si="168"/>
        <v>0</v>
      </c>
      <c r="L607" s="37">
        <f t="shared" si="168"/>
        <v>0</v>
      </c>
      <c r="M607" s="37">
        <f t="shared" si="168"/>
        <v>0</v>
      </c>
      <c r="N607" s="37">
        <f t="shared" si="168"/>
        <v>0</v>
      </c>
      <c r="O607" s="37">
        <f t="shared" si="168"/>
        <v>0</v>
      </c>
      <c r="P607" s="37">
        <f t="shared" si="168"/>
        <v>0</v>
      </c>
      <c r="Q607" s="37">
        <f t="shared" si="168"/>
        <v>0</v>
      </c>
      <c r="R607" s="37">
        <f t="shared" si="168"/>
        <v>0</v>
      </c>
      <c r="S607" s="37">
        <f t="shared" si="168"/>
        <v>0</v>
      </c>
      <c r="T607" s="37">
        <f t="shared" si="168"/>
        <v>0</v>
      </c>
      <c r="U607" s="37">
        <f t="shared" si="168"/>
        <v>0</v>
      </c>
      <c r="V607" s="37">
        <f t="shared" si="168"/>
        <v>0</v>
      </c>
      <c r="W607" s="37">
        <f t="shared" si="168"/>
        <v>0</v>
      </c>
      <c r="X607" s="37">
        <f t="shared" si="168"/>
        <v>0</v>
      </c>
      <c r="Y607" s="37">
        <f t="shared" si="168"/>
        <v>0</v>
      </c>
      <c r="Z607" s="37">
        <f t="shared" si="168"/>
        <v>0</v>
      </c>
      <c r="AA607" s="37">
        <f t="shared" si="168"/>
        <v>0</v>
      </c>
      <c r="AB607" s="37">
        <f t="shared" si="168"/>
        <v>0</v>
      </c>
      <c r="AC607" s="37">
        <f t="shared" si="168"/>
        <v>0</v>
      </c>
      <c r="AD607" s="37">
        <f t="shared" si="168"/>
        <v>0</v>
      </c>
      <c r="AE607" s="37">
        <f t="shared" si="168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69">+D497</f>
        <v>0</v>
      </c>
      <c r="E608" s="37">
        <f t="shared" si="169"/>
        <v>0</v>
      </c>
      <c r="F608" s="37">
        <f t="shared" si="169"/>
        <v>0</v>
      </c>
      <c r="G608" s="37">
        <f t="shared" si="169"/>
        <v>0</v>
      </c>
      <c r="H608" s="37">
        <f t="shared" si="169"/>
        <v>0</v>
      </c>
      <c r="I608" s="37">
        <f t="shared" si="169"/>
        <v>0</v>
      </c>
      <c r="J608" s="37">
        <f t="shared" si="169"/>
        <v>0</v>
      </c>
      <c r="K608" s="37">
        <f t="shared" si="169"/>
        <v>0</v>
      </c>
      <c r="L608" s="37">
        <f t="shared" si="169"/>
        <v>0</v>
      </c>
      <c r="M608" s="37">
        <f t="shared" si="169"/>
        <v>0</v>
      </c>
      <c r="N608" s="37">
        <f t="shared" si="169"/>
        <v>0</v>
      </c>
      <c r="O608" s="37">
        <f t="shared" si="169"/>
        <v>0</v>
      </c>
      <c r="P608" s="37">
        <f t="shared" si="169"/>
        <v>0</v>
      </c>
      <c r="Q608" s="37">
        <f t="shared" si="169"/>
        <v>0</v>
      </c>
      <c r="R608" s="37">
        <f t="shared" si="169"/>
        <v>0</v>
      </c>
      <c r="S608" s="37">
        <f t="shared" si="169"/>
        <v>0</v>
      </c>
      <c r="T608" s="37">
        <f t="shared" si="169"/>
        <v>0</v>
      </c>
      <c r="U608" s="37">
        <f t="shared" si="169"/>
        <v>0</v>
      </c>
      <c r="V608" s="37">
        <f t="shared" si="169"/>
        <v>0</v>
      </c>
      <c r="W608" s="37">
        <f t="shared" si="169"/>
        <v>0</v>
      </c>
      <c r="X608" s="37">
        <f t="shared" si="169"/>
        <v>0</v>
      </c>
      <c r="Y608" s="37">
        <f t="shared" si="169"/>
        <v>0</v>
      </c>
      <c r="Z608" s="37">
        <f t="shared" si="169"/>
        <v>0</v>
      </c>
      <c r="AA608" s="37">
        <f t="shared" si="169"/>
        <v>0</v>
      </c>
      <c r="AB608" s="37">
        <f t="shared" si="169"/>
        <v>0</v>
      </c>
      <c r="AC608" s="37">
        <f t="shared" si="169"/>
        <v>0</v>
      </c>
      <c r="AD608" s="37">
        <f t="shared" si="169"/>
        <v>0</v>
      </c>
      <c r="AE608" s="37">
        <f t="shared" si="169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0">+C502</f>
        <v>0</v>
      </c>
      <c r="D609" s="37">
        <f t="shared" si="170"/>
        <v>0</v>
      </c>
      <c r="E609" s="37">
        <f t="shared" si="170"/>
        <v>0</v>
      </c>
      <c r="F609" s="37">
        <f t="shared" si="170"/>
        <v>0</v>
      </c>
      <c r="G609" s="37">
        <f t="shared" si="170"/>
        <v>0</v>
      </c>
      <c r="H609" s="37">
        <f t="shared" si="170"/>
        <v>0</v>
      </c>
      <c r="I609" s="37">
        <f t="shared" si="170"/>
        <v>0</v>
      </c>
      <c r="J609" s="37">
        <f t="shared" si="170"/>
        <v>0</v>
      </c>
      <c r="K609" s="37">
        <f t="shared" si="170"/>
        <v>0</v>
      </c>
      <c r="L609" s="37">
        <f t="shared" si="170"/>
        <v>0</v>
      </c>
      <c r="M609" s="37">
        <f t="shared" si="170"/>
        <v>0</v>
      </c>
      <c r="N609" s="37">
        <f t="shared" si="170"/>
        <v>0</v>
      </c>
      <c r="O609" s="37">
        <f t="shared" si="170"/>
        <v>0</v>
      </c>
      <c r="P609" s="37">
        <f t="shared" si="170"/>
        <v>0</v>
      </c>
      <c r="Q609" s="37">
        <f t="shared" si="170"/>
        <v>0</v>
      </c>
      <c r="R609" s="37">
        <f t="shared" si="170"/>
        <v>0</v>
      </c>
      <c r="S609" s="37">
        <f t="shared" si="170"/>
        <v>0</v>
      </c>
      <c r="T609" s="37">
        <f t="shared" si="170"/>
        <v>0</v>
      </c>
      <c r="U609" s="37">
        <f t="shared" si="170"/>
        <v>0</v>
      </c>
      <c r="V609" s="37">
        <f t="shared" si="170"/>
        <v>0</v>
      </c>
      <c r="W609" s="37">
        <f t="shared" si="170"/>
        <v>0</v>
      </c>
      <c r="X609" s="37">
        <f t="shared" si="170"/>
        <v>0</v>
      </c>
      <c r="Y609" s="37">
        <f t="shared" si="170"/>
        <v>0</v>
      </c>
      <c r="Z609" s="37">
        <f t="shared" si="170"/>
        <v>0</v>
      </c>
      <c r="AA609" s="37">
        <f t="shared" si="170"/>
        <v>0</v>
      </c>
      <c r="AB609" s="37">
        <f t="shared" si="170"/>
        <v>0</v>
      </c>
      <c r="AC609" s="37">
        <f t="shared" si="170"/>
        <v>0</v>
      </c>
      <c r="AD609" s="37">
        <f t="shared" si="170"/>
        <v>0</v>
      </c>
      <c r="AE609" s="37">
        <f t="shared" si="170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1">+C515</f>
        <v>3.6074642158104226E-5</v>
      </c>
      <c r="D611" s="37">
        <f t="shared" si="171"/>
        <v>3.6074642158104232E-5</v>
      </c>
      <c r="E611" s="37">
        <f t="shared" si="171"/>
        <v>3.6074642158104232E-5</v>
      </c>
      <c r="F611" s="37">
        <f t="shared" si="171"/>
        <v>3.6074642158104219E-5</v>
      </c>
      <c r="G611" s="37">
        <f t="shared" si="171"/>
        <v>3.6074642158104226E-5</v>
      </c>
      <c r="H611" s="37">
        <f t="shared" si="171"/>
        <v>3.6074642158104219E-5</v>
      </c>
      <c r="I611" s="37">
        <f t="shared" si="171"/>
        <v>3.6074642158104226E-5</v>
      </c>
      <c r="J611" s="37">
        <f t="shared" si="171"/>
        <v>3.6074642158104219E-5</v>
      </c>
      <c r="K611" s="37">
        <f t="shared" si="171"/>
        <v>3.6074642158104226E-5</v>
      </c>
      <c r="L611" s="37">
        <f t="shared" si="171"/>
        <v>3.6074642158104226E-5</v>
      </c>
      <c r="M611" s="37">
        <f t="shared" si="171"/>
        <v>3.6074642158104232E-5</v>
      </c>
      <c r="N611" s="37">
        <f t="shared" si="171"/>
        <v>3.6074642158104232E-5</v>
      </c>
      <c r="O611" s="37">
        <f t="shared" si="171"/>
        <v>3.6074642158104232E-5</v>
      </c>
      <c r="P611" s="37">
        <f t="shared" si="171"/>
        <v>3.6053023022858178E-5</v>
      </c>
      <c r="Q611" s="37">
        <f t="shared" si="171"/>
        <v>3.6010031753567877E-5</v>
      </c>
      <c r="R611" s="37">
        <f t="shared" si="171"/>
        <v>3.597371263369903E-5</v>
      </c>
      <c r="S611" s="37">
        <f t="shared" si="171"/>
        <v>3.5957000532680509E-5</v>
      </c>
      <c r="T611" s="37">
        <f t="shared" si="171"/>
        <v>3.5949640220681717E-5</v>
      </c>
      <c r="U611" s="37">
        <f t="shared" si="171"/>
        <v>3.5933970588115958E-5</v>
      </c>
      <c r="V611" s="37">
        <f t="shared" si="171"/>
        <v>3.5927317396636097E-5</v>
      </c>
      <c r="W611" s="37">
        <f t="shared" si="171"/>
        <v>3.5930857026539942E-5</v>
      </c>
      <c r="X611" s="37">
        <f t="shared" si="171"/>
        <v>3.5926776829591113E-5</v>
      </c>
      <c r="Y611" s="37">
        <f t="shared" si="171"/>
        <v>2.9947788376906428E-5</v>
      </c>
      <c r="Z611" s="37">
        <f t="shared" si="171"/>
        <v>2.3994730266925633E-5</v>
      </c>
      <c r="AA611" s="37">
        <f t="shared" si="171"/>
        <v>2.5508809523646946E-5</v>
      </c>
      <c r="AB611" s="37">
        <f t="shared" si="171"/>
        <v>2.6981255403792138E-5</v>
      </c>
      <c r="AC611" s="37">
        <f t="shared" si="171"/>
        <v>2.1764513131214399E-5</v>
      </c>
      <c r="AD611" s="37">
        <f t="shared" si="171"/>
        <v>1.7641510593218035E-5</v>
      </c>
      <c r="AE611" s="37">
        <f t="shared" si="171"/>
        <v>1.356309306548472E-5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2">+D520</f>
        <v>0</v>
      </c>
      <c r="E612" s="37">
        <f t="shared" si="172"/>
        <v>0</v>
      </c>
      <c r="F612" s="37">
        <f t="shared" si="172"/>
        <v>0</v>
      </c>
      <c r="G612" s="37">
        <f t="shared" si="172"/>
        <v>0</v>
      </c>
      <c r="H612" s="37">
        <f t="shared" si="172"/>
        <v>0</v>
      </c>
      <c r="I612" s="37">
        <f t="shared" si="172"/>
        <v>0</v>
      </c>
      <c r="J612" s="37">
        <f t="shared" si="172"/>
        <v>0</v>
      </c>
      <c r="K612" s="37">
        <f t="shared" si="172"/>
        <v>0</v>
      </c>
      <c r="L612" s="37">
        <f t="shared" si="172"/>
        <v>0</v>
      </c>
      <c r="M612" s="37">
        <f t="shared" si="172"/>
        <v>0</v>
      </c>
      <c r="N612" s="37">
        <f t="shared" si="172"/>
        <v>0</v>
      </c>
      <c r="O612" s="37">
        <f t="shared" si="172"/>
        <v>0</v>
      </c>
      <c r="P612" s="37">
        <f t="shared" si="172"/>
        <v>0</v>
      </c>
      <c r="Q612" s="37">
        <f t="shared" si="172"/>
        <v>0</v>
      </c>
      <c r="R612" s="37">
        <f t="shared" si="172"/>
        <v>0</v>
      </c>
      <c r="S612" s="37">
        <f t="shared" si="172"/>
        <v>0</v>
      </c>
      <c r="T612" s="37">
        <f t="shared" si="172"/>
        <v>0</v>
      </c>
      <c r="U612" s="37">
        <f t="shared" si="172"/>
        <v>0</v>
      </c>
      <c r="V612" s="37">
        <f t="shared" si="172"/>
        <v>0</v>
      </c>
      <c r="W612" s="37">
        <f t="shared" si="172"/>
        <v>0</v>
      </c>
      <c r="X612" s="37">
        <f t="shared" si="172"/>
        <v>0</v>
      </c>
      <c r="Y612" s="37">
        <f t="shared" si="172"/>
        <v>0</v>
      </c>
      <c r="Z612" s="37">
        <f t="shared" si="172"/>
        <v>0</v>
      </c>
      <c r="AA612" s="37">
        <f t="shared" si="172"/>
        <v>0</v>
      </c>
      <c r="AB612" s="37">
        <f t="shared" si="172"/>
        <v>0</v>
      </c>
      <c r="AC612" s="37">
        <f t="shared" si="172"/>
        <v>0</v>
      </c>
      <c r="AD612" s="37">
        <f t="shared" si="172"/>
        <v>0</v>
      </c>
      <c r="AE612" s="37">
        <f t="shared" si="172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3">+C614+C615+C616+C617+C618+C619+C620+C621+C622+C623</f>
        <v>7.8235707442819019E-2</v>
      </c>
      <c r="D613" s="28">
        <f t="shared" si="173"/>
        <v>7.8799142177139486E-2</v>
      </c>
      <c r="E613" s="28">
        <f t="shared" si="173"/>
        <v>8.0480236524912582E-2</v>
      </c>
      <c r="F613" s="28">
        <f t="shared" si="173"/>
        <v>8.872630606251608E-2</v>
      </c>
      <c r="G613" s="28">
        <f t="shared" si="173"/>
        <v>8.7628584582610455E-2</v>
      </c>
      <c r="H613" s="28">
        <f t="shared" si="173"/>
        <v>8.9888577496915312E-2</v>
      </c>
      <c r="I613" s="28">
        <f t="shared" si="173"/>
        <v>9.006032177899681E-2</v>
      </c>
      <c r="J613" s="28">
        <f t="shared" si="173"/>
        <v>9.5973137375223394E-2</v>
      </c>
      <c r="K613" s="28">
        <f t="shared" si="173"/>
        <v>9.4503471116570689E-2</v>
      </c>
      <c r="L613" s="28">
        <f t="shared" si="173"/>
        <v>9.7704362564151159E-2</v>
      </c>
      <c r="M613" s="28">
        <f t="shared" si="173"/>
        <v>9.111973531432245E-2</v>
      </c>
      <c r="N613" s="28">
        <f t="shared" si="173"/>
        <v>9.4213821343514859E-2</v>
      </c>
      <c r="O613" s="28">
        <f t="shared" si="173"/>
        <v>9.7168710769126448E-2</v>
      </c>
      <c r="P613" s="28">
        <f t="shared" si="173"/>
        <v>9.0893704083993707E-2</v>
      </c>
      <c r="Q613" s="28">
        <f t="shared" si="173"/>
        <v>0.10071142248512104</v>
      </c>
      <c r="R613" s="28">
        <f t="shared" si="173"/>
        <v>9.3729636082635265E-2</v>
      </c>
      <c r="S613" s="28">
        <f t="shared" si="173"/>
        <v>9.6476491219255209E-2</v>
      </c>
      <c r="T613" s="28">
        <f t="shared" si="173"/>
        <v>0.10276780933361926</v>
      </c>
      <c r="U613" s="28">
        <f t="shared" si="173"/>
        <v>0.10710194472566943</v>
      </c>
      <c r="V613" s="28">
        <f t="shared" si="173"/>
        <v>0.10883292446577282</v>
      </c>
      <c r="W613" s="28">
        <f t="shared" si="173"/>
        <v>0.10782867848623456</v>
      </c>
      <c r="X613" s="28">
        <f t="shared" si="173"/>
        <v>9.4279047125482532E-2</v>
      </c>
      <c r="Y613" s="28">
        <f t="shared" si="173"/>
        <v>8.1177797612708352E-2</v>
      </c>
      <c r="Z613" s="28">
        <f t="shared" si="173"/>
        <v>8.0412398425594458E-2</v>
      </c>
      <c r="AA613" s="28">
        <f t="shared" si="173"/>
        <v>8.5182899694091999E-2</v>
      </c>
      <c r="AB613" s="28">
        <f t="shared" si="173"/>
        <v>8.6827470534384568E-2</v>
      </c>
      <c r="AC613" s="28">
        <f t="shared" si="173"/>
        <v>8.7320050991963188E-2</v>
      </c>
      <c r="AD613" s="28">
        <f t="shared" si="173"/>
        <v>8.8322998201732367E-2</v>
      </c>
      <c r="AE613" s="28">
        <f t="shared" si="173"/>
        <v>8.9244889033373298E-2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2.026144726463088E-4</v>
      </c>
      <c r="D615" s="37">
        <f t="shared" ref="D615:AE615" si="174">+D530</f>
        <v>2.0438308015129287E-4</v>
      </c>
      <c r="E615" s="37">
        <f t="shared" si="174"/>
        <v>2.0012413517818921E-4</v>
      </c>
      <c r="F615" s="37">
        <f t="shared" si="174"/>
        <v>1.9602207670169452E-4</v>
      </c>
      <c r="G615" s="37">
        <f t="shared" si="174"/>
        <v>1.9716740864788012E-4</v>
      </c>
      <c r="H615" s="37">
        <f t="shared" si="174"/>
        <v>2.0394731201822379E-4</v>
      </c>
      <c r="I615" s="37">
        <f t="shared" si="174"/>
        <v>2.0743465055113273E-4</v>
      </c>
      <c r="J615" s="37">
        <f t="shared" si="174"/>
        <v>2.1412232089641444E-4</v>
      </c>
      <c r="K615" s="37">
        <f t="shared" si="174"/>
        <v>2.1566386298653117E-4</v>
      </c>
      <c r="L615" s="37">
        <f t="shared" si="174"/>
        <v>2.2012567760705862E-4</v>
      </c>
      <c r="M615" s="37">
        <f t="shared" si="174"/>
        <v>2.1338738764624935E-4</v>
      </c>
      <c r="N615" s="37">
        <f t="shared" si="174"/>
        <v>3.1383313616493199E-4</v>
      </c>
      <c r="O615" s="37">
        <f t="shared" si="174"/>
        <v>3.1105156938056452E-4</v>
      </c>
      <c r="P615" s="37">
        <f t="shared" si="174"/>
        <v>2.9045014373114443E-4</v>
      </c>
      <c r="Q615" s="37">
        <f t="shared" si="174"/>
        <v>2.9229082558323075E-4</v>
      </c>
      <c r="R615" s="37">
        <f t="shared" si="174"/>
        <v>3.0173069536580156E-4</v>
      </c>
      <c r="S615" s="37">
        <f t="shared" si="174"/>
        <v>3.0996898944464919E-4</v>
      </c>
      <c r="T615" s="37">
        <f t="shared" si="174"/>
        <v>2.9731688259833838E-4</v>
      </c>
      <c r="U615" s="37">
        <f t="shared" si="174"/>
        <v>2.8723789530594356E-4</v>
      </c>
      <c r="V615" s="37">
        <f t="shared" si="174"/>
        <v>2.7700047667837278E-4</v>
      </c>
      <c r="W615" s="37">
        <f t="shared" si="174"/>
        <v>2.7499395696680594E-4</v>
      </c>
      <c r="X615" s="37">
        <f t="shared" si="174"/>
        <v>2.8051248837445488E-4</v>
      </c>
      <c r="Y615" s="37">
        <f t="shared" si="174"/>
        <v>2.9649062549946782E-4</v>
      </c>
      <c r="Z615" s="37">
        <f t="shared" si="174"/>
        <v>2.8513158484445595E-4</v>
      </c>
      <c r="AA615" s="37">
        <f t="shared" si="174"/>
        <v>2.7130236221251417E-4</v>
      </c>
      <c r="AB615" s="37">
        <f t="shared" si="174"/>
        <v>2.8845863915545855E-4</v>
      </c>
      <c r="AC615" s="37">
        <f t="shared" si="174"/>
        <v>2.9842008259200342E-4</v>
      </c>
      <c r="AD615" s="37">
        <f t="shared" si="174"/>
        <v>3.0255158215064315E-4</v>
      </c>
      <c r="AE615" s="37">
        <f t="shared" si="174"/>
        <v>3.1454156505441764E-4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7.6374876701299832E-2</v>
      </c>
      <c r="D617" s="37">
        <f t="shared" ref="D617:AE617" si="175">+D541</f>
        <v>7.6928203579727711E-2</v>
      </c>
      <c r="E617" s="37">
        <f t="shared" si="175"/>
        <v>7.859961564518532E-2</v>
      </c>
      <c r="F617" s="37">
        <f t="shared" si="175"/>
        <v>8.6917657040304269E-2</v>
      </c>
      <c r="G617" s="37">
        <f t="shared" si="175"/>
        <v>8.5877271079422182E-2</v>
      </c>
      <c r="H617" s="37">
        <f t="shared" si="175"/>
        <v>8.8201437558206447E-2</v>
      </c>
      <c r="I617" s="37">
        <f t="shared" si="175"/>
        <v>8.8425352478955596E-2</v>
      </c>
      <c r="J617" s="37">
        <f t="shared" si="175"/>
        <v>9.4399816440031092E-2</v>
      </c>
      <c r="K617" s="37">
        <f t="shared" si="175"/>
        <v>9.3012144512327241E-2</v>
      </c>
      <c r="L617" s="37">
        <f t="shared" si="175"/>
        <v>9.6307475766526901E-2</v>
      </c>
      <c r="M617" s="37">
        <f t="shared" si="175"/>
        <v>8.9841182926721275E-2</v>
      </c>
      <c r="N617" s="37">
        <f t="shared" si="175"/>
        <v>9.2869633473541768E-2</v>
      </c>
      <c r="O617" s="37">
        <f t="shared" si="175"/>
        <v>9.5866628368846643E-2</v>
      </c>
      <c r="P617" s="37">
        <f t="shared" si="175"/>
        <v>8.9656660239555985E-2</v>
      </c>
      <c r="Q617" s="37">
        <f t="shared" si="175"/>
        <v>9.9522777891699207E-2</v>
      </c>
      <c r="R617" s="37">
        <f t="shared" si="175"/>
        <v>9.2587273642174672E-2</v>
      </c>
      <c r="S617" s="37">
        <f t="shared" si="175"/>
        <v>9.5408406090074768E-2</v>
      </c>
      <c r="T617" s="37">
        <f t="shared" si="175"/>
        <v>0.10179605323682375</v>
      </c>
      <c r="U617" s="37">
        <f t="shared" si="175"/>
        <v>0.10622668335544264</v>
      </c>
      <c r="V617" s="37">
        <f t="shared" si="175"/>
        <v>0.10805320145715178</v>
      </c>
      <c r="W617" s="37">
        <f t="shared" si="175"/>
        <v>0.10713372293511775</v>
      </c>
      <c r="X617" s="37">
        <f t="shared" si="175"/>
        <v>9.3578190818808082E-2</v>
      </c>
      <c r="Y617" s="37">
        <f t="shared" si="175"/>
        <v>8.0463493800158881E-2</v>
      </c>
      <c r="Z617" s="37">
        <f t="shared" si="175"/>
        <v>7.9711301679949997E-2</v>
      </c>
      <c r="AA617" s="37">
        <f t="shared" si="175"/>
        <v>8.4497373613929491E-2</v>
      </c>
      <c r="AB617" s="37">
        <f t="shared" si="175"/>
        <v>8.6127944237879117E-2</v>
      </c>
      <c r="AC617" s="37">
        <f t="shared" si="175"/>
        <v>8.6624886378671176E-2</v>
      </c>
      <c r="AD617" s="37">
        <f t="shared" si="175"/>
        <v>8.7644522153531718E-2</v>
      </c>
      <c r="AE617" s="37">
        <f t="shared" si="175"/>
        <v>8.8575243066918871E-2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1.6582162688728755E-3</v>
      </c>
      <c r="D619" s="36">
        <f t="shared" ref="D619:AE619" si="176">+D545</f>
        <v>1.6665555172604902E-3</v>
      </c>
      <c r="E619" s="36">
        <f t="shared" si="176"/>
        <v>1.6804967445490854E-3</v>
      </c>
      <c r="F619" s="36">
        <f t="shared" si="176"/>
        <v>1.612626945510114E-3</v>
      </c>
      <c r="G619" s="36">
        <f t="shared" si="176"/>
        <v>1.5541460945403952E-3</v>
      </c>
      <c r="H619" s="36">
        <f t="shared" si="176"/>
        <v>1.4831926266906405E-3</v>
      </c>
      <c r="I619" s="36">
        <f t="shared" si="176"/>
        <v>1.4275346494900835E-3</v>
      </c>
      <c r="J619" s="36">
        <f t="shared" si="176"/>
        <v>1.3591986142958837E-3</v>
      </c>
      <c r="K619" s="36">
        <f t="shared" si="176"/>
        <v>1.275662741256911E-3</v>
      </c>
      <c r="L619" s="36">
        <f t="shared" si="176"/>
        <v>1.1767611200171977E-3</v>
      </c>
      <c r="M619" s="36">
        <f t="shared" si="176"/>
        <v>1.0651649999549339E-3</v>
      </c>
      <c r="N619" s="36">
        <f t="shared" si="176"/>
        <v>1.030354733808159E-3</v>
      </c>
      <c r="O619" s="36">
        <f t="shared" si="176"/>
        <v>9.9103083089923587E-4</v>
      </c>
      <c r="P619" s="36">
        <f t="shared" si="176"/>
        <v>9.4659370070656528E-4</v>
      </c>
      <c r="Q619" s="36">
        <f t="shared" si="176"/>
        <v>8.963537678386038E-4</v>
      </c>
      <c r="R619" s="36">
        <f t="shared" si="176"/>
        <v>8.4063174509477938E-4</v>
      </c>
      <c r="S619" s="36">
        <f t="shared" si="176"/>
        <v>7.5811613973579344E-4</v>
      </c>
      <c r="T619" s="36">
        <f t="shared" si="176"/>
        <v>6.7443921419717886E-4</v>
      </c>
      <c r="U619" s="36">
        <f t="shared" si="176"/>
        <v>5.8802347492084637E-4</v>
      </c>
      <c r="V619" s="36">
        <f t="shared" si="176"/>
        <v>5.0272253194267019E-4</v>
      </c>
      <c r="W619" s="36">
        <f t="shared" si="176"/>
        <v>4.1996159415000014E-4</v>
      </c>
      <c r="X619" s="36">
        <f t="shared" si="176"/>
        <v>4.2034381830000013E-4</v>
      </c>
      <c r="Y619" s="36">
        <f t="shared" si="176"/>
        <v>4.1781318705000017E-4</v>
      </c>
      <c r="Z619" s="36">
        <f t="shared" si="176"/>
        <v>4.1596516080000013E-4</v>
      </c>
      <c r="AA619" s="36">
        <f t="shared" si="176"/>
        <v>4.1422371795000004E-4</v>
      </c>
      <c r="AB619" s="36">
        <f t="shared" si="176"/>
        <v>4.110676573500001E-4</v>
      </c>
      <c r="AC619" s="36">
        <f t="shared" si="176"/>
        <v>3.9674453070000009E-4</v>
      </c>
      <c r="AD619" s="36">
        <f t="shared" si="176"/>
        <v>3.7592446604999994E-4</v>
      </c>
      <c r="AE619" s="36">
        <f t="shared" si="176"/>
        <v>3.5510440140000012E-4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7">+C554</f>
        <v>0</v>
      </c>
      <c r="D623" s="37">
        <f t="shared" si="177"/>
        <v>0</v>
      </c>
      <c r="E623" s="37">
        <f t="shared" si="177"/>
        <v>0</v>
      </c>
      <c r="F623" s="37">
        <f t="shared" si="177"/>
        <v>0</v>
      </c>
      <c r="G623" s="37">
        <f t="shared" si="177"/>
        <v>0</v>
      </c>
      <c r="H623" s="37">
        <f t="shared" si="177"/>
        <v>0</v>
      </c>
      <c r="I623" s="37">
        <f t="shared" si="177"/>
        <v>0</v>
      </c>
      <c r="J623" s="37">
        <f t="shared" si="177"/>
        <v>0</v>
      </c>
      <c r="K623" s="37">
        <f t="shared" si="177"/>
        <v>0</v>
      </c>
      <c r="L623" s="37">
        <f t="shared" si="177"/>
        <v>0</v>
      </c>
      <c r="M623" s="37">
        <f t="shared" si="177"/>
        <v>0</v>
      </c>
      <c r="N623" s="37">
        <f t="shared" si="177"/>
        <v>0</v>
      </c>
      <c r="O623" s="37">
        <f t="shared" si="177"/>
        <v>0</v>
      </c>
      <c r="P623" s="37">
        <f t="shared" si="177"/>
        <v>0</v>
      </c>
      <c r="Q623" s="37">
        <f t="shared" si="177"/>
        <v>0</v>
      </c>
      <c r="R623" s="37">
        <f t="shared" si="177"/>
        <v>0</v>
      </c>
      <c r="S623" s="37">
        <f t="shared" si="177"/>
        <v>0</v>
      </c>
      <c r="T623" s="37">
        <f t="shared" si="177"/>
        <v>0</v>
      </c>
      <c r="U623" s="37">
        <f t="shared" si="177"/>
        <v>0</v>
      </c>
      <c r="V623" s="37">
        <f t="shared" si="177"/>
        <v>0</v>
      </c>
      <c r="W623" s="37">
        <f t="shared" si="177"/>
        <v>0</v>
      </c>
      <c r="X623" s="37">
        <f t="shared" si="177"/>
        <v>0</v>
      </c>
      <c r="Y623" s="37">
        <f t="shared" si="177"/>
        <v>0</v>
      </c>
      <c r="Z623" s="37">
        <f t="shared" si="177"/>
        <v>0</v>
      </c>
      <c r="AA623" s="37">
        <f t="shared" si="177"/>
        <v>0</v>
      </c>
      <c r="AB623" s="37">
        <f t="shared" si="177"/>
        <v>0</v>
      </c>
      <c r="AC623" s="37">
        <f t="shared" si="177"/>
        <v>0</v>
      </c>
      <c r="AD623" s="37">
        <f t="shared" si="177"/>
        <v>0</v>
      </c>
      <c r="AE623" s="37">
        <f t="shared" si="177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78">+C625+C626+C627+C628+C629+C630+C631+C632</f>
        <v>1.3612835976694352E-5</v>
      </c>
      <c r="D624" s="28">
        <f t="shared" si="178"/>
        <v>2.272368E-6</v>
      </c>
      <c r="E624" s="28">
        <f t="shared" si="178"/>
        <v>3.384342298899742E-5</v>
      </c>
      <c r="F624" s="28">
        <f t="shared" si="178"/>
        <v>1.9338144000000002E-6</v>
      </c>
      <c r="G624" s="28">
        <f t="shared" si="178"/>
        <v>2.7340230990249193E-6</v>
      </c>
      <c r="H624" s="28">
        <f t="shared" si="178"/>
        <v>2.165184E-6</v>
      </c>
      <c r="I624" s="28">
        <f t="shared" si="178"/>
        <v>1.6408828799999997E-5</v>
      </c>
      <c r="J624" s="28">
        <f t="shared" si="178"/>
        <v>3.5547590400000003E-6</v>
      </c>
      <c r="K624" s="28">
        <f t="shared" si="178"/>
        <v>2.2317792000000007E-6</v>
      </c>
      <c r="L624" s="28">
        <f t="shared" si="178"/>
        <v>2.3269603106777421E-6</v>
      </c>
      <c r="M624" s="28">
        <f t="shared" si="178"/>
        <v>5.0822861359142897E-6</v>
      </c>
      <c r="N624" s="28">
        <f t="shared" si="178"/>
        <v>7.9718248993919258E-6</v>
      </c>
      <c r="O624" s="28">
        <f t="shared" si="178"/>
        <v>5.2101015907210355E-6</v>
      </c>
      <c r="P624" s="28">
        <f t="shared" si="178"/>
        <v>3.2676247112933215E-5</v>
      </c>
      <c r="Q624" s="28">
        <f t="shared" si="178"/>
        <v>7.2515044062518628E-5</v>
      </c>
      <c r="R624" s="28">
        <f t="shared" si="178"/>
        <v>1.0653888E-6</v>
      </c>
      <c r="S624" s="28">
        <f t="shared" si="178"/>
        <v>1.03072032E-5</v>
      </c>
      <c r="T624" s="28">
        <f t="shared" si="178"/>
        <v>0</v>
      </c>
      <c r="U624" s="28">
        <f t="shared" si="178"/>
        <v>0</v>
      </c>
      <c r="V624" s="28">
        <f t="shared" si="178"/>
        <v>0</v>
      </c>
      <c r="W624" s="28">
        <f t="shared" si="178"/>
        <v>0</v>
      </c>
      <c r="X624" s="28">
        <f t="shared" si="178"/>
        <v>0</v>
      </c>
      <c r="Y624" s="28">
        <f t="shared" si="178"/>
        <v>1.2927432649925582E-5</v>
      </c>
      <c r="Z624" s="28">
        <f t="shared" si="178"/>
        <v>0</v>
      </c>
      <c r="AA624" s="28">
        <f t="shared" si="178"/>
        <v>8.2699924868520401E-9</v>
      </c>
      <c r="AB624" s="28">
        <f t="shared" si="178"/>
        <v>0</v>
      </c>
      <c r="AC624" s="28">
        <f t="shared" si="178"/>
        <v>1.1222109161602992E-4</v>
      </c>
      <c r="AD624" s="28">
        <f t="shared" si="178"/>
        <v>4.111407050177785E-5</v>
      </c>
      <c r="AE624" s="28">
        <f t="shared" si="178"/>
        <v>8.1855095982267336E-5</v>
      </c>
    </row>
    <row r="625" spans="1:31" x14ac:dyDescent="0.2">
      <c r="A625" s="9" t="s">
        <v>549</v>
      </c>
      <c r="B625" s="4" t="s">
        <v>550</v>
      </c>
      <c r="C625" s="37">
        <f t="shared" ref="C625:AE625" si="179">+C556</f>
        <v>2.1390407766943543E-6</v>
      </c>
      <c r="D625" s="37">
        <f t="shared" si="179"/>
        <v>0</v>
      </c>
      <c r="E625" s="37">
        <f t="shared" si="179"/>
        <v>3.0372005388997418E-5</v>
      </c>
      <c r="F625" s="37">
        <f t="shared" si="179"/>
        <v>0</v>
      </c>
      <c r="G625" s="37">
        <f t="shared" si="179"/>
        <v>1.9251366990249195E-6</v>
      </c>
      <c r="H625" s="37">
        <f t="shared" si="179"/>
        <v>0</v>
      </c>
      <c r="I625" s="37">
        <f t="shared" si="179"/>
        <v>0</v>
      </c>
      <c r="J625" s="37">
        <f t="shared" si="179"/>
        <v>0</v>
      </c>
      <c r="K625" s="37">
        <f t="shared" si="179"/>
        <v>0</v>
      </c>
      <c r="L625" s="37">
        <f t="shared" si="179"/>
        <v>8.5561631067774197E-7</v>
      </c>
      <c r="M625" s="37">
        <f t="shared" si="179"/>
        <v>3.6791501359142898E-6</v>
      </c>
      <c r="N625" s="37">
        <f t="shared" si="179"/>
        <v>5.5284328993919267E-6</v>
      </c>
      <c r="O625" s="37">
        <f t="shared" si="179"/>
        <v>2.327624790721035E-6</v>
      </c>
      <c r="P625" s="37">
        <f t="shared" si="179"/>
        <v>4.0467623129332156E-6</v>
      </c>
      <c r="Q625" s="37">
        <f t="shared" si="179"/>
        <v>2.2056929502518622E-5</v>
      </c>
      <c r="R625" s="37">
        <f t="shared" si="179"/>
        <v>0</v>
      </c>
      <c r="S625" s="37">
        <f t="shared" si="179"/>
        <v>0</v>
      </c>
      <c r="T625" s="37">
        <f t="shared" si="179"/>
        <v>0</v>
      </c>
      <c r="U625" s="37">
        <f t="shared" si="179"/>
        <v>0</v>
      </c>
      <c r="V625" s="37">
        <f t="shared" si="179"/>
        <v>0</v>
      </c>
      <c r="W625" s="37">
        <f t="shared" si="179"/>
        <v>0</v>
      </c>
      <c r="X625" s="37">
        <f t="shared" si="179"/>
        <v>0</v>
      </c>
      <c r="Y625" s="37">
        <f t="shared" si="179"/>
        <v>7.7127126499255812E-6</v>
      </c>
      <c r="Z625" s="37">
        <f t="shared" si="179"/>
        <v>0</v>
      </c>
      <c r="AA625" s="37">
        <f t="shared" si="179"/>
        <v>8.2699924868520401E-9</v>
      </c>
      <c r="AB625" s="37">
        <f t="shared" si="179"/>
        <v>0</v>
      </c>
      <c r="AC625" s="37">
        <f t="shared" si="179"/>
        <v>9.3238771616029918E-5</v>
      </c>
      <c r="AD625" s="37">
        <f t="shared" si="179"/>
        <v>3.2538382821777851E-5</v>
      </c>
      <c r="AE625" s="37">
        <f t="shared" si="179"/>
        <v>7.2800393262267336E-5</v>
      </c>
    </row>
    <row r="626" spans="1:31" x14ac:dyDescent="0.2">
      <c r="A626" s="9" t="s">
        <v>668</v>
      </c>
      <c r="B626" s="4" t="s">
        <v>639</v>
      </c>
      <c r="C626" s="37">
        <f t="shared" ref="C626:AE626" si="180">+C559</f>
        <v>0</v>
      </c>
      <c r="D626" s="37">
        <f t="shared" si="180"/>
        <v>0</v>
      </c>
      <c r="E626" s="37">
        <f t="shared" si="180"/>
        <v>0</v>
      </c>
      <c r="F626" s="37">
        <f t="shared" si="180"/>
        <v>0</v>
      </c>
      <c r="G626" s="37">
        <f t="shared" si="180"/>
        <v>0</v>
      </c>
      <c r="H626" s="37">
        <f t="shared" si="180"/>
        <v>0</v>
      </c>
      <c r="I626" s="37">
        <f t="shared" si="180"/>
        <v>0</v>
      </c>
      <c r="J626" s="37">
        <f t="shared" si="180"/>
        <v>0</v>
      </c>
      <c r="K626" s="37">
        <f t="shared" si="180"/>
        <v>0</v>
      </c>
      <c r="L626" s="37">
        <f t="shared" si="180"/>
        <v>0</v>
      </c>
      <c r="M626" s="37">
        <f t="shared" si="180"/>
        <v>0</v>
      </c>
      <c r="N626" s="37">
        <f t="shared" si="180"/>
        <v>0</v>
      </c>
      <c r="O626" s="37">
        <f t="shared" si="180"/>
        <v>0</v>
      </c>
      <c r="P626" s="37">
        <f t="shared" si="180"/>
        <v>0</v>
      </c>
      <c r="Q626" s="37">
        <f t="shared" si="180"/>
        <v>0</v>
      </c>
      <c r="R626" s="37">
        <f t="shared" si="180"/>
        <v>0</v>
      </c>
      <c r="S626" s="37">
        <f t="shared" si="180"/>
        <v>0</v>
      </c>
      <c r="T626" s="37">
        <f t="shared" si="180"/>
        <v>0</v>
      </c>
      <c r="U626" s="37">
        <f t="shared" si="180"/>
        <v>0</v>
      </c>
      <c r="V626" s="37">
        <f t="shared" si="180"/>
        <v>0</v>
      </c>
      <c r="W626" s="37">
        <f t="shared" si="180"/>
        <v>0</v>
      </c>
      <c r="X626" s="37">
        <f t="shared" si="180"/>
        <v>0</v>
      </c>
      <c r="Y626" s="37">
        <f t="shared" si="180"/>
        <v>0</v>
      </c>
      <c r="Z626" s="37">
        <f t="shared" si="180"/>
        <v>0</v>
      </c>
      <c r="AA626" s="37">
        <f t="shared" si="180"/>
        <v>0</v>
      </c>
      <c r="AB626" s="37">
        <f t="shared" si="180"/>
        <v>0</v>
      </c>
      <c r="AC626" s="37">
        <f t="shared" si="180"/>
        <v>0</v>
      </c>
      <c r="AD626" s="37">
        <f t="shared" si="180"/>
        <v>1.3230000000000001E-7</v>
      </c>
      <c r="AE626" s="37">
        <f t="shared" si="180"/>
        <v>0</v>
      </c>
    </row>
    <row r="627" spans="1:31" x14ac:dyDescent="0.2">
      <c r="A627" s="9" t="s">
        <v>678</v>
      </c>
      <c r="B627" s="4" t="s">
        <v>645</v>
      </c>
      <c r="C627" s="37">
        <f t="shared" ref="C627:AE627" si="181">+C562</f>
        <v>1.1473795199999998E-5</v>
      </c>
      <c r="D627" s="37">
        <f t="shared" si="181"/>
        <v>2.272368E-6</v>
      </c>
      <c r="E627" s="37">
        <f t="shared" si="181"/>
        <v>3.4714176000000002E-6</v>
      </c>
      <c r="F627" s="37">
        <f t="shared" si="181"/>
        <v>1.9338144000000002E-6</v>
      </c>
      <c r="G627" s="37">
        <f t="shared" si="181"/>
        <v>8.088864E-7</v>
      </c>
      <c r="H627" s="37">
        <f t="shared" si="181"/>
        <v>2.165184E-6</v>
      </c>
      <c r="I627" s="37">
        <f t="shared" si="181"/>
        <v>1.6408828799999997E-5</v>
      </c>
      <c r="J627" s="37">
        <f t="shared" si="181"/>
        <v>3.5547590400000003E-6</v>
      </c>
      <c r="K627" s="37">
        <f t="shared" si="181"/>
        <v>2.2317792000000007E-6</v>
      </c>
      <c r="L627" s="37">
        <f t="shared" si="181"/>
        <v>1.4713440000000002E-6</v>
      </c>
      <c r="M627" s="37">
        <f t="shared" si="181"/>
        <v>1.4031359999999999E-6</v>
      </c>
      <c r="N627" s="37">
        <f t="shared" si="181"/>
        <v>2.443392E-6</v>
      </c>
      <c r="O627" s="37">
        <f t="shared" si="181"/>
        <v>2.8824768000000001E-6</v>
      </c>
      <c r="P627" s="37">
        <f t="shared" si="181"/>
        <v>2.8629484799999997E-5</v>
      </c>
      <c r="Q627" s="37">
        <f t="shared" si="181"/>
        <v>5.0458114559999999E-5</v>
      </c>
      <c r="R627" s="37">
        <f t="shared" si="181"/>
        <v>1.0653888E-6</v>
      </c>
      <c r="S627" s="37">
        <f t="shared" si="181"/>
        <v>1.03072032E-5</v>
      </c>
      <c r="T627" s="37">
        <f t="shared" si="181"/>
        <v>0</v>
      </c>
      <c r="U627" s="37">
        <f t="shared" si="181"/>
        <v>0</v>
      </c>
      <c r="V627" s="37">
        <f t="shared" si="181"/>
        <v>0</v>
      </c>
      <c r="W627" s="37">
        <f t="shared" si="181"/>
        <v>0</v>
      </c>
      <c r="X627" s="37">
        <f t="shared" si="181"/>
        <v>0</v>
      </c>
      <c r="Y627" s="37">
        <f t="shared" si="181"/>
        <v>5.2147200000000008E-6</v>
      </c>
      <c r="Z627" s="37">
        <f t="shared" si="181"/>
        <v>0</v>
      </c>
      <c r="AA627" s="37">
        <f t="shared" si="181"/>
        <v>0</v>
      </c>
      <c r="AB627" s="37">
        <f t="shared" si="181"/>
        <v>0</v>
      </c>
      <c r="AC627" s="37">
        <f t="shared" si="181"/>
        <v>1.8982319999999998E-5</v>
      </c>
      <c r="AD627" s="37">
        <f t="shared" si="181"/>
        <v>8.4433876799999988E-6</v>
      </c>
      <c r="AE627" s="37">
        <f t="shared" si="181"/>
        <v>9.0547027199999996E-6</v>
      </c>
    </row>
    <row r="628" spans="1:31" x14ac:dyDescent="0.2">
      <c r="A628" s="9" t="s">
        <v>688</v>
      </c>
      <c r="B628" s="4" t="s">
        <v>651</v>
      </c>
      <c r="C628" s="37">
        <f t="shared" ref="C628:AE628" si="182">+C565</f>
        <v>0</v>
      </c>
      <c r="D628" s="37">
        <f t="shared" si="182"/>
        <v>0</v>
      </c>
      <c r="E628" s="37">
        <f t="shared" si="182"/>
        <v>0</v>
      </c>
      <c r="F628" s="37">
        <f t="shared" si="182"/>
        <v>0</v>
      </c>
      <c r="G628" s="37">
        <f t="shared" si="182"/>
        <v>0</v>
      </c>
      <c r="H628" s="37">
        <f t="shared" si="182"/>
        <v>0</v>
      </c>
      <c r="I628" s="37">
        <f t="shared" si="182"/>
        <v>0</v>
      </c>
      <c r="J628" s="37">
        <f t="shared" si="182"/>
        <v>0</v>
      </c>
      <c r="K628" s="37">
        <f t="shared" si="182"/>
        <v>0</v>
      </c>
      <c r="L628" s="37">
        <f t="shared" si="182"/>
        <v>0</v>
      </c>
      <c r="M628" s="37">
        <f t="shared" si="182"/>
        <v>0</v>
      </c>
      <c r="N628" s="37">
        <f t="shared" si="182"/>
        <v>0</v>
      </c>
      <c r="O628" s="37">
        <f t="shared" si="182"/>
        <v>0</v>
      </c>
      <c r="P628" s="37">
        <f t="shared" si="182"/>
        <v>0</v>
      </c>
      <c r="Q628" s="37">
        <f t="shared" si="182"/>
        <v>0</v>
      </c>
      <c r="R628" s="37">
        <f t="shared" si="182"/>
        <v>0</v>
      </c>
      <c r="S628" s="37">
        <f t="shared" si="182"/>
        <v>0</v>
      </c>
      <c r="T628" s="37">
        <f t="shared" si="182"/>
        <v>0</v>
      </c>
      <c r="U628" s="37">
        <f t="shared" si="182"/>
        <v>0</v>
      </c>
      <c r="V628" s="37">
        <f t="shared" si="182"/>
        <v>0</v>
      </c>
      <c r="W628" s="37">
        <f t="shared" si="182"/>
        <v>0</v>
      </c>
      <c r="X628" s="37">
        <f t="shared" si="182"/>
        <v>0</v>
      </c>
      <c r="Y628" s="37">
        <f t="shared" si="182"/>
        <v>0</v>
      </c>
      <c r="Z628" s="37">
        <f t="shared" si="182"/>
        <v>0</v>
      </c>
      <c r="AA628" s="37">
        <f t="shared" si="182"/>
        <v>0</v>
      </c>
      <c r="AB628" s="37">
        <f t="shared" si="182"/>
        <v>0</v>
      </c>
      <c r="AC628" s="37">
        <f t="shared" si="182"/>
        <v>0</v>
      </c>
      <c r="AD628" s="37">
        <f t="shared" si="182"/>
        <v>0</v>
      </c>
      <c r="AE628" s="37">
        <f t="shared" si="182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3">+C568</f>
        <v>0</v>
      </c>
      <c r="D629" s="37">
        <f t="shared" si="183"/>
        <v>0</v>
      </c>
      <c r="E629" s="37">
        <f t="shared" si="183"/>
        <v>0</v>
      </c>
      <c r="F629" s="37">
        <f t="shared" si="183"/>
        <v>0</v>
      </c>
      <c r="G629" s="37">
        <f t="shared" si="183"/>
        <v>0</v>
      </c>
      <c r="H629" s="37">
        <f t="shared" si="183"/>
        <v>0</v>
      </c>
      <c r="I629" s="37">
        <f t="shared" si="183"/>
        <v>0</v>
      </c>
      <c r="J629" s="37">
        <f t="shared" si="183"/>
        <v>0</v>
      </c>
      <c r="K629" s="37">
        <f t="shared" si="183"/>
        <v>0</v>
      </c>
      <c r="L629" s="37">
        <f t="shared" si="183"/>
        <v>0</v>
      </c>
      <c r="M629" s="37">
        <f t="shared" si="183"/>
        <v>0</v>
      </c>
      <c r="N629" s="37">
        <f t="shared" si="183"/>
        <v>0</v>
      </c>
      <c r="O629" s="37">
        <f t="shared" si="183"/>
        <v>0</v>
      </c>
      <c r="P629" s="37">
        <f t="shared" si="183"/>
        <v>0</v>
      </c>
      <c r="Q629" s="37">
        <f t="shared" si="183"/>
        <v>0</v>
      </c>
      <c r="R629" s="37">
        <f t="shared" si="183"/>
        <v>0</v>
      </c>
      <c r="S629" s="37">
        <f t="shared" si="183"/>
        <v>0</v>
      </c>
      <c r="T629" s="37">
        <f t="shared" si="183"/>
        <v>0</v>
      </c>
      <c r="U629" s="37">
        <f t="shared" si="183"/>
        <v>0</v>
      </c>
      <c r="V629" s="37">
        <f t="shared" si="183"/>
        <v>0</v>
      </c>
      <c r="W629" s="37">
        <f t="shared" si="183"/>
        <v>0</v>
      </c>
      <c r="X629" s="37">
        <f t="shared" si="183"/>
        <v>0</v>
      </c>
      <c r="Y629" s="37">
        <f t="shared" si="183"/>
        <v>0</v>
      </c>
      <c r="Z629" s="37">
        <f t="shared" si="183"/>
        <v>0</v>
      </c>
      <c r="AA629" s="37">
        <f t="shared" si="183"/>
        <v>0</v>
      </c>
      <c r="AB629" s="37">
        <f t="shared" si="183"/>
        <v>0</v>
      </c>
      <c r="AC629" s="37">
        <f t="shared" si="183"/>
        <v>0</v>
      </c>
      <c r="AD629" s="37">
        <f t="shared" si="183"/>
        <v>0</v>
      </c>
      <c r="AE629" s="37">
        <f t="shared" si="183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4">+C571</f>
        <v>0</v>
      </c>
      <c r="D630" s="37">
        <f t="shared" si="184"/>
        <v>0</v>
      </c>
      <c r="E630" s="37">
        <f t="shared" si="184"/>
        <v>0</v>
      </c>
      <c r="F630" s="37">
        <f t="shared" si="184"/>
        <v>0</v>
      </c>
      <c r="G630" s="37">
        <f t="shared" si="184"/>
        <v>0</v>
      </c>
      <c r="H630" s="37">
        <f t="shared" si="184"/>
        <v>0</v>
      </c>
      <c r="I630" s="37">
        <f t="shared" si="184"/>
        <v>0</v>
      </c>
      <c r="J630" s="37">
        <f t="shared" si="184"/>
        <v>0</v>
      </c>
      <c r="K630" s="37">
        <f t="shared" si="184"/>
        <v>0</v>
      </c>
      <c r="L630" s="37">
        <f t="shared" si="184"/>
        <v>0</v>
      </c>
      <c r="M630" s="37">
        <f t="shared" si="184"/>
        <v>0</v>
      </c>
      <c r="N630" s="37">
        <f t="shared" si="184"/>
        <v>0</v>
      </c>
      <c r="O630" s="37">
        <f t="shared" si="184"/>
        <v>0</v>
      </c>
      <c r="P630" s="37">
        <f t="shared" si="184"/>
        <v>0</v>
      </c>
      <c r="Q630" s="37">
        <f t="shared" si="184"/>
        <v>0</v>
      </c>
      <c r="R630" s="37">
        <f t="shared" si="184"/>
        <v>0</v>
      </c>
      <c r="S630" s="37">
        <f t="shared" si="184"/>
        <v>0</v>
      </c>
      <c r="T630" s="37">
        <f t="shared" si="184"/>
        <v>0</v>
      </c>
      <c r="U630" s="37">
        <f t="shared" si="184"/>
        <v>0</v>
      </c>
      <c r="V630" s="37">
        <f t="shared" si="184"/>
        <v>0</v>
      </c>
      <c r="W630" s="37">
        <f t="shared" si="184"/>
        <v>0</v>
      </c>
      <c r="X630" s="37">
        <f t="shared" si="184"/>
        <v>0</v>
      </c>
      <c r="Y630" s="37">
        <f t="shared" si="184"/>
        <v>0</v>
      </c>
      <c r="Z630" s="37">
        <f t="shared" si="184"/>
        <v>0</v>
      </c>
      <c r="AA630" s="37">
        <f t="shared" si="184"/>
        <v>0</v>
      </c>
      <c r="AB630" s="37">
        <f t="shared" si="184"/>
        <v>0</v>
      </c>
      <c r="AC630" s="37">
        <f t="shared" si="184"/>
        <v>0</v>
      </c>
      <c r="AD630" s="37">
        <f t="shared" si="184"/>
        <v>0</v>
      </c>
      <c r="AE630" s="37">
        <f t="shared" si="184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5">+C634+C635+C636+C637+C638</f>
        <v>8.2358628113214215E-3</v>
      </c>
      <c r="D633" s="28">
        <f t="shared" si="185"/>
        <v>7.7456248598613926E-3</v>
      </c>
      <c r="E633" s="28">
        <f t="shared" si="185"/>
        <v>7.6710279340910445E-3</v>
      </c>
      <c r="F633" s="28">
        <f t="shared" si="185"/>
        <v>7.1357200363504607E-3</v>
      </c>
      <c r="G633" s="28">
        <f t="shared" si="185"/>
        <v>6.4633739772128719E-3</v>
      </c>
      <c r="H633" s="28">
        <f t="shared" si="185"/>
        <v>6.2121549046056318E-3</v>
      </c>
      <c r="I633" s="28">
        <f t="shared" si="185"/>
        <v>2.1193710415816816E-2</v>
      </c>
      <c r="J633" s="28">
        <f t="shared" si="185"/>
        <v>2.1953170413108406E-2</v>
      </c>
      <c r="K633" s="28">
        <f t="shared" si="185"/>
        <v>2.2963641003290576E-2</v>
      </c>
      <c r="L633" s="28">
        <f t="shared" si="185"/>
        <v>2.3563954819987534E-2</v>
      </c>
      <c r="M633" s="28">
        <f t="shared" si="185"/>
        <v>2.4612342677577132E-2</v>
      </c>
      <c r="N633" s="28">
        <f t="shared" si="185"/>
        <v>1.5763050169677998E-2</v>
      </c>
      <c r="O633" s="28">
        <f t="shared" si="185"/>
        <v>1.3000313682753438E-2</v>
      </c>
      <c r="P633" s="28">
        <f t="shared" si="185"/>
        <v>1.4198732788121605E-2</v>
      </c>
      <c r="Q633" s="28">
        <f t="shared" si="185"/>
        <v>1.6761664155016513E-2</v>
      </c>
      <c r="R633" s="28">
        <f t="shared" si="185"/>
        <v>3.2175731063174471E-3</v>
      </c>
      <c r="S633" s="28">
        <f t="shared" si="185"/>
        <v>3.55937413996714E-3</v>
      </c>
      <c r="T633" s="28">
        <f t="shared" si="185"/>
        <v>2.901717706381801E-3</v>
      </c>
      <c r="U633" s="28">
        <f t="shared" si="185"/>
        <v>2.8750101609816094E-3</v>
      </c>
      <c r="V633" s="28">
        <f t="shared" si="185"/>
        <v>2.9409574875544644E-3</v>
      </c>
      <c r="W633" s="28">
        <f t="shared" si="185"/>
        <v>2.8753999809460404E-3</v>
      </c>
      <c r="X633" s="28">
        <f t="shared" si="185"/>
        <v>2.9051363803022064E-3</v>
      </c>
      <c r="Y633" s="28">
        <f t="shared" si="185"/>
        <v>2.8079450270328127E-3</v>
      </c>
      <c r="Z633" s="28">
        <f t="shared" si="185"/>
        <v>2.9766228886427093E-3</v>
      </c>
      <c r="AA633" s="28">
        <f t="shared" si="185"/>
        <v>2.9326247224320014E-3</v>
      </c>
      <c r="AB633" s="28">
        <f t="shared" si="185"/>
        <v>3.291239641461587E-3</v>
      </c>
      <c r="AC633" s="28">
        <f t="shared" si="185"/>
        <v>2.8128555369036938E-3</v>
      </c>
      <c r="AD633" s="28">
        <f t="shared" si="185"/>
        <v>2.8446367333191396E-3</v>
      </c>
      <c r="AE633" s="28">
        <f t="shared" si="185"/>
        <v>3.1578294401624196E-3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6">+C578</f>
        <v>0</v>
      </c>
      <c r="D635" s="37">
        <f t="shared" si="186"/>
        <v>0</v>
      </c>
      <c r="E635" s="37">
        <f t="shared" si="186"/>
        <v>0</v>
      </c>
      <c r="F635" s="37">
        <f t="shared" si="186"/>
        <v>0</v>
      </c>
      <c r="G635" s="37">
        <f t="shared" si="186"/>
        <v>0</v>
      </c>
      <c r="H635" s="37">
        <f t="shared" si="186"/>
        <v>0</v>
      </c>
      <c r="I635" s="37">
        <f t="shared" si="186"/>
        <v>0</v>
      </c>
      <c r="J635" s="37">
        <f t="shared" si="186"/>
        <v>0</v>
      </c>
      <c r="K635" s="37">
        <f t="shared" si="186"/>
        <v>0</v>
      </c>
      <c r="L635" s="37">
        <f t="shared" si="186"/>
        <v>0</v>
      </c>
      <c r="M635" s="37">
        <f t="shared" si="186"/>
        <v>0</v>
      </c>
      <c r="N635" s="37">
        <f t="shared" si="186"/>
        <v>0</v>
      </c>
      <c r="O635" s="37">
        <f t="shared" si="186"/>
        <v>0</v>
      </c>
      <c r="P635" s="37">
        <f t="shared" si="186"/>
        <v>0</v>
      </c>
      <c r="Q635" s="37">
        <f t="shared" si="186"/>
        <v>0</v>
      </c>
      <c r="R635" s="37">
        <f t="shared" si="186"/>
        <v>0</v>
      </c>
      <c r="S635" s="37">
        <f t="shared" ref="D635:AE636" si="187">+S578</f>
        <v>0</v>
      </c>
      <c r="T635" s="37">
        <f t="shared" si="187"/>
        <v>0</v>
      </c>
      <c r="U635" s="37">
        <f t="shared" si="187"/>
        <v>0</v>
      </c>
      <c r="V635" s="37">
        <f t="shared" si="187"/>
        <v>0</v>
      </c>
      <c r="W635" s="37">
        <f t="shared" si="187"/>
        <v>0</v>
      </c>
      <c r="X635" s="37">
        <f t="shared" si="187"/>
        <v>0</v>
      </c>
      <c r="Y635" s="37">
        <f t="shared" si="187"/>
        <v>0</v>
      </c>
      <c r="Z635" s="37">
        <f t="shared" si="187"/>
        <v>0</v>
      </c>
      <c r="AA635" s="37">
        <f t="shared" si="187"/>
        <v>0</v>
      </c>
      <c r="AB635" s="37">
        <f t="shared" si="187"/>
        <v>0</v>
      </c>
      <c r="AC635" s="37">
        <f t="shared" si="187"/>
        <v>0</v>
      </c>
      <c r="AD635" s="37">
        <f t="shared" si="187"/>
        <v>0</v>
      </c>
      <c r="AE635" s="37">
        <f t="shared" si="187"/>
        <v>0</v>
      </c>
    </row>
    <row r="636" spans="1:31" x14ac:dyDescent="0.2">
      <c r="A636" s="9" t="s">
        <v>730</v>
      </c>
      <c r="B636" s="4" t="s">
        <v>731</v>
      </c>
      <c r="C636" s="37">
        <f t="shared" si="186"/>
        <v>8.1747642791161256E-5</v>
      </c>
      <c r="D636" s="37">
        <f t="shared" si="187"/>
        <v>8.4674417225227968E-5</v>
      </c>
      <c r="E636" s="37">
        <f t="shared" si="187"/>
        <v>8.6921886304859803E-5</v>
      </c>
      <c r="F636" s="37">
        <f t="shared" si="187"/>
        <v>8.9589691095834028E-5</v>
      </c>
      <c r="G636" s="37">
        <f t="shared" si="187"/>
        <v>9.1724921448089087E-5</v>
      </c>
      <c r="H636" s="37">
        <f t="shared" si="187"/>
        <v>9.5342810756051565E-5</v>
      </c>
      <c r="I636" s="37">
        <f t="shared" si="187"/>
        <v>9.8472848951635866E-5</v>
      </c>
      <c r="J636" s="37">
        <f t="shared" si="187"/>
        <v>1.0190884815009328E-4</v>
      </c>
      <c r="K636" s="37">
        <f t="shared" si="187"/>
        <v>1.0411915640753694E-4</v>
      </c>
      <c r="L636" s="37">
        <f t="shared" si="187"/>
        <v>1.0427994146178972E-4</v>
      </c>
      <c r="M636" s="37">
        <f t="shared" si="187"/>
        <v>1.0689269994511784E-4</v>
      </c>
      <c r="N636" s="37">
        <f t="shared" si="187"/>
        <v>1.0911951742276E-4</v>
      </c>
      <c r="O636" s="37">
        <f t="shared" si="187"/>
        <v>1.1724901822578501E-4</v>
      </c>
      <c r="P636" s="37">
        <f t="shared" si="187"/>
        <v>1.1630369338702946E-4</v>
      </c>
      <c r="Q636" s="37">
        <f t="shared" si="187"/>
        <v>1.08893007862278E-4</v>
      </c>
      <c r="R636" s="37">
        <f t="shared" si="187"/>
        <v>1.0456869056854011E-4</v>
      </c>
      <c r="S636" s="37">
        <f t="shared" si="187"/>
        <v>1.0788229435700602E-4</v>
      </c>
      <c r="T636" s="37">
        <f t="shared" si="187"/>
        <v>1.1113326465222203E-4</v>
      </c>
      <c r="U636" s="37">
        <f t="shared" si="187"/>
        <v>1.1654075196044029E-4</v>
      </c>
      <c r="V636" s="37">
        <f t="shared" si="187"/>
        <v>1.1242325597961408E-4</v>
      </c>
      <c r="W636" s="37">
        <f t="shared" si="187"/>
        <v>1.1243461573559419E-4</v>
      </c>
      <c r="X636" s="37">
        <f t="shared" si="187"/>
        <v>1.0892242658849735E-4</v>
      </c>
      <c r="Y636" s="37">
        <f t="shared" si="187"/>
        <v>1.2573968143072837E-4</v>
      </c>
      <c r="Z636" s="37">
        <f t="shared" si="187"/>
        <v>1.4178262179478847E-4</v>
      </c>
      <c r="AA636" s="37">
        <f t="shared" si="187"/>
        <v>1.7844992990754993E-4</v>
      </c>
      <c r="AB636" s="37">
        <f t="shared" si="187"/>
        <v>1.6334506378886326E-4</v>
      </c>
      <c r="AC636" s="37">
        <f t="shared" si="187"/>
        <v>2.0654949200512901E-4</v>
      </c>
      <c r="AD636" s="37">
        <f t="shared" si="187"/>
        <v>1.8336637082535417E-4</v>
      </c>
      <c r="AE636" s="37">
        <f t="shared" si="187"/>
        <v>1.8994902924997123E-4</v>
      </c>
    </row>
    <row r="637" spans="1:31" x14ac:dyDescent="0.2">
      <c r="A637" s="9" t="s">
        <v>736</v>
      </c>
      <c r="B637" s="4" t="s">
        <v>737</v>
      </c>
      <c r="C637" s="37">
        <f>+C580</f>
        <v>8.1541151685302609E-3</v>
      </c>
      <c r="D637" s="37">
        <f t="shared" ref="D637:AE637" si="188">+D580</f>
        <v>7.6609504426361644E-3</v>
      </c>
      <c r="E637" s="37">
        <f t="shared" si="188"/>
        <v>7.5841060477861849E-3</v>
      </c>
      <c r="F637" s="37">
        <f t="shared" si="188"/>
        <v>7.0461303452546264E-3</v>
      </c>
      <c r="G637" s="37">
        <f t="shared" si="188"/>
        <v>6.3716490557647826E-3</v>
      </c>
      <c r="H637" s="37">
        <f t="shared" si="188"/>
        <v>6.1168120938495801E-3</v>
      </c>
      <c r="I637" s="37">
        <f t="shared" si="188"/>
        <v>2.1095237566865179E-2</v>
      </c>
      <c r="J637" s="37">
        <f t="shared" si="188"/>
        <v>2.1851261564958313E-2</v>
      </c>
      <c r="K637" s="37">
        <f t="shared" si="188"/>
        <v>2.285952184688304E-2</v>
      </c>
      <c r="L637" s="37">
        <f t="shared" si="188"/>
        <v>2.3459674878525745E-2</v>
      </c>
      <c r="M637" s="37">
        <f t="shared" si="188"/>
        <v>2.4505449977632016E-2</v>
      </c>
      <c r="N637" s="37">
        <f t="shared" si="188"/>
        <v>1.5653930652255239E-2</v>
      </c>
      <c r="O637" s="37">
        <f t="shared" si="188"/>
        <v>1.2883064664527653E-2</v>
      </c>
      <c r="P637" s="37">
        <f t="shared" si="188"/>
        <v>1.4082429094734575E-2</v>
      </c>
      <c r="Q637" s="37">
        <f t="shared" si="188"/>
        <v>1.6652771147154233E-2</v>
      </c>
      <c r="R637" s="37">
        <f t="shared" si="188"/>
        <v>3.113004415748907E-3</v>
      </c>
      <c r="S637" s="37">
        <f t="shared" si="188"/>
        <v>3.4514918456101341E-3</v>
      </c>
      <c r="T637" s="37">
        <f t="shared" si="188"/>
        <v>2.7905844417295792E-3</v>
      </c>
      <c r="U637" s="37">
        <f t="shared" si="188"/>
        <v>2.7584694090211693E-3</v>
      </c>
      <c r="V637" s="37">
        <f t="shared" si="188"/>
        <v>2.8285342315748502E-3</v>
      </c>
      <c r="W637" s="37">
        <f t="shared" si="188"/>
        <v>2.7629653652104461E-3</v>
      </c>
      <c r="X637" s="37">
        <f t="shared" si="188"/>
        <v>2.7962139537137092E-3</v>
      </c>
      <c r="Y637" s="37">
        <f t="shared" si="188"/>
        <v>2.6822053456020843E-3</v>
      </c>
      <c r="Z637" s="37">
        <f t="shared" si="188"/>
        <v>2.8348402668479209E-3</v>
      </c>
      <c r="AA637" s="37">
        <f t="shared" si="188"/>
        <v>2.7541747925244513E-3</v>
      </c>
      <c r="AB637" s="37">
        <f t="shared" si="188"/>
        <v>3.1278945776727239E-3</v>
      </c>
      <c r="AC637" s="37">
        <f t="shared" si="188"/>
        <v>2.606306044898565E-3</v>
      </c>
      <c r="AD637" s="37">
        <f t="shared" si="188"/>
        <v>2.6612703624937853E-3</v>
      </c>
      <c r="AE637" s="37">
        <f t="shared" si="188"/>
        <v>2.9678804109124482E-3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89">+C642+C643</f>
        <v>0</v>
      </c>
      <c r="D641" s="21">
        <f t="shared" si="189"/>
        <v>0</v>
      </c>
      <c r="E641" s="21">
        <f t="shared" si="189"/>
        <v>0</v>
      </c>
      <c r="F641" s="21">
        <f t="shared" si="189"/>
        <v>0</v>
      </c>
      <c r="G641" s="21">
        <f t="shared" si="189"/>
        <v>0</v>
      </c>
      <c r="H641" s="21">
        <f t="shared" si="189"/>
        <v>0</v>
      </c>
      <c r="I641" s="21">
        <f t="shared" si="189"/>
        <v>0</v>
      </c>
      <c r="J641" s="21">
        <f t="shared" si="189"/>
        <v>0</v>
      </c>
      <c r="K641" s="21">
        <f t="shared" si="189"/>
        <v>0</v>
      </c>
      <c r="L641" s="21">
        <f t="shared" si="189"/>
        <v>0</v>
      </c>
      <c r="M641" s="21">
        <f t="shared" si="189"/>
        <v>0</v>
      </c>
      <c r="N641" s="21">
        <f t="shared" si="189"/>
        <v>0</v>
      </c>
      <c r="O641" s="21">
        <f t="shared" si="189"/>
        <v>0</v>
      </c>
      <c r="P641" s="21">
        <f t="shared" si="189"/>
        <v>0</v>
      </c>
      <c r="Q641" s="21">
        <f t="shared" si="189"/>
        <v>0</v>
      </c>
      <c r="R641" s="21">
        <f t="shared" si="189"/>
        <v>0</v>
      </c>
      <c r="S641" s="21">
        <f t="shared" si="189"/>
        <v>0</v>
      </c>
      <c r="T641" s="21">
        <f t="shared" si="189"/>
        <v>0</v>
      </c>
      <c r="U641" s="21">
        <f t="shared" si="189"/>
        <v>0</v>
      </c>
      <c r="V641" s="21">
        <f t="shared" si="189"/>
        <v>0</v>
      </c>
      <c r="W641" s="21">
        <f t="shared" si="189"/>
        <v>0</v>
      </c>
      <c r="X641" s="21">
        <f t="shared" si="189"/>
        <v>0</v>
      </c>
      <c r="Y641" s="21">
        <f t="shared" si="189"/>
        <v>0</v>
      </c>
      <c r="Z641" s="21">
        <f t="shared" si="189"/>
        <v>0</v>
      </c>
      <c r="AA641" s="21">
        <f t="shared" si="189"/>
        <v>0</v>
      </c>
      <c r="AB641" s="21">
        <f t="shared" si="189"/>
        <v>0</v>
      </c>
      <c r="AC641" s="21">
        <f t="shared" si="189"/>
        <v>0</v>
      </c>
      <c r="AD641" s="21">
        <f t="shared" si="189"/>
        <v>0</v>
      </c>
      <c r="AE641" s="21">
        <f t="shared" si="189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0">+C585</f>
        <v>0</v>
      </c>
      <c r="D642" s="37">
        <f t="shared" si="190"/>
        <v>0</v>
      </c>
      <c r="E642" s="37">
        <f t="shared" si="190"/>
        <v>0</v>
      </c>
      <c r="F642" s="37">
        <f t="shared" si="190"/>
        <v>0</v>
      </c>
      <c r="G642" s="37">
        <f t="shared" si="190"/>
        <v>0</v>
      </c>
      <c r="H642" s="37">
        <f t="shared" si="190"/>
        <v>0</v>
      </c>
      <c r="I642" s="37">
        <f t="shared" si="190"/>
        <v>0</v>
      </c>
      <c r="J642" s="37">
        <f t="shared" si="190"/>
        <v>0</v>
      </c>
      <c r="K642" s="37">
        <f t="shared" si="190"/>
        <v>0</v>
      </c>
      <c r="L642" s="37">
        <f t="shared" si="190"/>
        <v>0</v>
      </c>
      <c r="M642" s="37">
        <f t="shared" si="190"/>
        <v>0</v>
      </c>
      <c r="N642" s="37">
        <f t="shared" si="190"/>
        <v>0</v>
      </c>
      <c r="O642" s="37">
        <f t="shared" si="190"/>
        <v>0</v>
      </c>
      <c r="P642" s="37">
        <f t="shared" si="190"/>
        <v>0</v>
      </c>
      <c r="Q642" s="37">
        <f t="shared" si="190"/>
        <v>0</v>
      </c>
      <c r="R642" s="37">
        <f t="shared" si="190"/>
        <v>0</v>
      </c>
      <c r="S642" s="37">
        <f t="shared" ref="D642:AE644" si="191">+S585</f>
        <v>0</v>
      </c>
      <c r="T642" s="37">
        <f t="shared" si="191"/>
        <v>0</v>
      </c>
      <c r="U642" s="37">
        <f t="shared" si="191"/>
        <v>0</v>
      </c>
      <c r="V642" s="37">
        <f t="shared" si="191"/>
        <v>0</v>
      </c>
      <c r="W642" s="37">
        <f t="shared" si="191"/>
        <v>0</v>
      </c>
      <c r="X642" s="37">
        <f t="shared" si="191"/>
        <v>0</v>
      </c>
      <c r="Y642" s="37">
        <f t="shared" si="191"/>
        <v>0</v>
      </c>
      <c r="Z642" s="37">
        <f t="shared" si="191"/>
        <v>0</v>
      </c>
      <c r="AA642" s="37">
        <f t="shared" si="191"/>
        <v>0</v>
      </c>
      <c r="AB642" s="37">
        <f t="shared" si="191"/>
        <v>0</v>
      </c>
      <c r="AC642" s="37">
        <f t="shared" si="191"/>
        <v>0</v>
      </c>
      <c r="AD642" s="37">
        <f t="shared" si="191"/>
        <v>0</v>
      </c>
      <c r="AE642" s="37">
        <f t="shared" si="191"/>
        <v>0</v>
      </c>
    </row>
    <row r="643" spans="1:31" x14ac:dyDescent="0.2">
      <c r="A643" s="9" t="s">
        <v>224</v>
      </c>
      <c r="B643" s="4" t="s">
        <v>225</v>
      </c>
      <c r="C643" s="37">
        <f t="shared" si="190"/>
        <v>0</v>
      </c>
      <c r="D643" s="37">
        <f t="shared" si="191"/>
        <v>0</v>
      </c>
      <c r="E643" s="37">
        <f t="shared" si="191"/>
        <v>0</v>
      </c>
      <c r="F643" s="37">
        <f t="shared" si="191"/>
        <v>0</v>
      </c>
      <c r="G643" s="37">
        <f t="shared" si="191"/>
        <v>0</v>
      </c>
      <c r="H643" s="37">
        <f t="shared" si="191"/>
        <v>0</v>
      </c>
      <c r="I643" s="37">
        <f t="shared" si="191"/>
        <v>0</v>
      </c>
      <c r="J643" s="37">
        <f t="shared" si="191"/>
        <v>0</v>
      </c>
      <c r="K643" s="37">
        <f t="shared" si="191"/>
        <v>0</v>
      </c>
      <c r="L643" s="37">
        <f t="shared" si="191"/>
        <v>0</v>
      </c>
      <c r="M643" s="37">
        <f t="shared" si="191"/>
        <v>0</v>
      </c>
      <c r="N643" s="37">
        <f t="shared" si="191"/>
        <v>0</v>
      </c>
      <c r="O643" s="37">
        <f t="shared" si="191"/>
        <v>0</v>
      </c>
      <c r="P643" s="37">
        <f t="shared" si="191"/>
        <v>0</v>
      </c>
      <c r="Q643" s="37">
        <f t="shared" si="191"/>
        <v>0</v>
      </c>
      <c r="R643" s="37">
        <f t="shared" si="191"/>
        <v>0</v>
      </c>
      <c r="S643" s="37">
        <f t="shared" si="191"/>
        <v>0</v>
      </c>
      <c r="T643" s="37">
        <f t="shared" si="191"/>
        <v>0</v>
      </c>
      <c r="U643" s="37">
        <f t="shared" si="191"/>
        <v>0</v>
      </c>
      <c r="V643" s="37">
        <f t="shared" si="191"/>
        <v>0</v>
      </c>
      <c r="W643" s="37">
        <f t="shared" si="191"/>
        <v>0</v>
      </c>
      <c r="X643" s="37">
        <f t="shared" si="191"/>
        <v>0</v>
      </c>
      <c r="Y643" s="37">
        <f t="shared" si="191"/>
        <v>0</v>
      </c>
      <c r="Z643" s="37">
        <f t="shared" si="191"/>
        <v>0</v>
      </c>
      <c r="AA643" s="37">
        <f t="shared" si="191"/>
        <v>0</v>
      </c>
      <c r="AB643" s="37">
        <f t="shared" si="191"/>
        <v>0</v>
      </c>
      <c r="AC643" s="37">
        <f t="shared" si="191"/>
        <v>0</v>
      </c>
      <c r="AD643" s="37">
        <f t="shared" si="191"/>
        <v>0</v>
      </c>
      <c r="AE643" s="37">
        <f t="shared" si="191"/>
        <v>0</v>
      </c>
    </row>
    <row r="644" spans="1:31" x14ac:dyDescent="0.2">
      <c r="A644" s="9" t="s">
        <v>226</v>
      </c>
      <c r="B644" s="4" t="s">
        <v>141</v>
      </c>
      <c r="C644" s="37">
        <f t="shared" si="190"/>
        <v>0</v>
      </c>
      <c r="D644" s="37">
        <f t="shared" si="191"/>
        <v>0</v>
      </c>
      <c r="E644" s="37">
        <f t="shared" si="191"/>
        <v>0</v>
      </c>
      <c r="F644" s="37">
        <f t="shared" si="191"/>
        <v>0</v>
      </c>
      <c r="G644" s="37">
        <f t="shared" si="191"/>
        <v>0</v>
      </c>
      <c r="H644" s="37">
        <f t="shared" si="191"/>
        <v>0</v>
      </c>
      <c r="I644" s="37">
        <f t="shared" si="191"/>
        <v>0</v>
      </c>
      <c r="J644" s="37">
        <f t="shared" si="191"/>
        <v>0</v>
      </c>
      <c r="K644" s="37">
        <f t="shared" si="191"/>
        <v>0</v>
      </c>
      <c r="L644" s="37">
        <f t="shared" si="191"/>
        <v>0</v>
      </c>
      <c r="M644" s="37">
        <f t="shared" si="191"/>
        <v>0</v>
      </c>
      <c r="N644" s="37">
        <f t="shared" si="191"/>
        <v>0</v>
      </c>
      <c r="O644" s="37">
        <f t="shared" si="191"/>
        <v>0</v>
      </c>
      <c r="P644" s="37">
        <f t="shared" si="191"/>
        <v>0</v>
      </c>
      <c r="Q644" s="37">
        <f t="shared" si="191"/>
        <v>0</v>
      </c>
      <c r="R644" s="37">
        <f t="shared" si="191"/>
        <v>0</v>
      </c>
      <c r="S644" s="37">
        <f t="shared" si="191"/>
        <v>0</v>
      </c>
      <c r="T644" s="37">
        <f t="shared" si="191"/>
        <v>0</v>
      </c>
      <c r="U644" s="37">
        <f t="shared" si="191"/>
        <v>0</v>
      </c>
      <c r="V644" s="37">
        <f t="shared" si="191"/>
        <v>0</v>
      </c>
      <c r="W644" s="37">
        <f t="shared" si="191"/>
        <v>0</v>
      </c>
      <c r="X644" s="37">
        <f t="shared" si="191"/>
        <v>0</v>
      </c>
      <c r="Y644" s="37">
        <f t="shared" si="191"/>
        <v>0</v>
      </c>
      <c r="Z644" s="37">
        <f t="shared" si="191"/>
        <v>0</v>
      </c>
      <c r="AA644" s="37">
        <f t="shared" si="191"/>
        <v>0</v>
      </c>
      <c r="AB644" s="37">
        <f t="shared" si="191"/>
        <v>0</v>
      </c>
      <c r="AC644" s="37">
        <f t="shared" si="191"/>
        <v>0</v>
      </c>
      <c r="AD644" s="37">
        <f t="shared" si="191"/>
        <v>0</v>
      </c>
      <c r="AE644" s="37">
        <f t="shared" si="191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2">+C656-C4</f>
        <v>0</v>
      </c>
      <c r="D654" s="70">
        <f t="shared" si="192"/>
        <v>0</v>
      </c>
      <c r="E654" s="70">
        <f t="shared" si="192"/>
        <v>0</v>
      </c>
      <c r="F654" s="70">
        <f t="shared" si="192"/>
        <v>0</v>
      </c>
      <c r="G654" s="70">
        <f t="shared" si="192"/>
        <v>0</v>
      </c>
      <c r="H654" s="70">
        <f t="shared" si="192"/>
        <v>0</v>
      </c>
      <c r="I654" s="70">
        <f t="shared" si="192"/>
        <v>0</v>
      </c>
      <c r="J654" s="70">
        <f t="shared" si="192"/>
        <v>0</v>
      </c>
      <c r="K654" s="70">
        <f t="shared" si="192"/>
        <v>0</v>
      </c>
      <c r="L654" s="70">
        <f t="shared" si="192"/>
        <v>0</v>
      </c>
      <c r="M654" s="70">
        <f t="shared" si="192"/>
        <v>0</v>
      </c>
      <c r="N654" s="70">
        <f t="shared" si="192"/>
        <v>0</v>
      </c>
      <c r="O654" s="70">
        <f t="shared" si="192"/>
        <v>0</v>
      </c>
      <c r="P654" s="70">
        <f t="shared" si="192"/>
        <v>0</v>
      </c>
      <c r="Q654" s="70">
        <f t="shared" si="192"/>
        <v>0</v>
      </c>
      <c r="R654" s="70">
        <f t="shared" si="192"/>
        <v>0</v>
      </c>
      <c r="S654" s="70">
        <f t="shared" si="192"/>
        <v>0</v>
      </c>
      <c r="T654" s="70">
        <f t="shared" si="192"/>
        <v>0</v>
      </c>
      <c r="U654" s="70">
        <f t="shared" si="192"/>
        <v>0</v>
      </c>
      <c r="V654" s="70">
        <f t="shared" si="192"/>
        <v>0</v>
      </c>
      <c r="W654" s="70">
        <f t="shared" si="192"/>
        <v>0</v>
      </c>
      <c r="X654" s="70">
        <f t="shared" si="192"/>
        <v>0</v>
      </c>
      <c r="Y654" s="70">
        <f t="shared" si="192"/>
        <v>0</v>
      </c>
      <c r="Z654" s="70">
        <f t="shared" si="192"/>
        <v>0</v>
      </c>
      <c r="AA654" s="70">
        <f t="shared" si="192"/>
        <v>0</v>
      </c>
      <c r="AB654" s="70">
        <f t="shared" si="192"/>
        <v>0</v>
      </c>
      <c r="AC654" s="70">
        <f t="shared" si="192"/>
        <v>0</v>
      </c>
      <c r="AD654" s="70">
        <f t="shared" si="192"/>
        <v>0</v>
      </c>
      <c r="AE654" s="70">
        <f t="shared" si="192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3">+C657+C658+C659+C660+C661</f>
        <v>0.12738035642937603</v>
      </c>
      <c r="D656" s="28">
        <f t="shared" si="193"/>
        <v>0.11568993036027395</v>
      </c>
      <c r="E656" s="28">
        <f t="shared" si="193"/>
        <v>0.11225945750495911</v>
      </c>
      <c r="F656" s="28">
        <f t="shared" si="193"/>
        <v>0.1231993863330082</v>
      </c>
      <c r="G656" s="28">
        <f t="shared" si="193"/>
        <v>0.13112925904000988</v>
      </c>
      <c r="H656" s="28">
        <f t="shared" si="193"/>
        <v>0.13910245251773218</v>
      </c>
      <c r="I656" s="28">
        <f t="shared" si="193"/>
        <v>0.16852990666330758</v>
      </c>
      <c r="J656" s="28">
        <f t="shared" si="193"/>
        <v>0.17554727727646854</v>
      </c>
      <c r="K656" s="28">
        <f t="shared" si="193"/>
        <v>0.1791336813088566</v>
      </c>
      <c r="L656" s="28">
        <f t="shared" si="193"/>
        <v>0.18260830035336839</v>
      </c>
      <c r="M656" s="28">
        <f t="shared" si="193"/>
        <v>0.16680109232596629</v>
      </c>
      <c r="N656" s="28">
        <f t="shared" si="193"/>
        <v>0.15610017909577209</v>
      </c>
      <c r="O656" s="28">
        <f t="shared" si="193"/>
        <v>0.1608470654103355</v>
      </c>
      <c r="P656" s="28">
        <f t="shared" si="193"/>
        <v>0.15483951777459806</v>
      </c>
      <c r="Q656" s="28">
        <f t="shared" si="193"/>
        <v>0.16702855881097034</v>
      </c>
      <c r="R656" s="28">
        <f t="shared" si="193"/>
        <v>0.14813728743027571</v>
      </c>
      <c r="S656" s="28">
        <f t="shared" si="193"/>
        <v>0.16026322435385884</v>
      </c>
      <c r="T656" s="28">
        <f t="shared" si="193"/>
        <v>0.17228940806569354</v>
      </c>
      <c r="U656" s="28">
        <f t="shared" si="193"/>
        <v>0.18032564018072575</v>
      </c>
      <c r="V656" s="28">
        <f t="shared" si="193"/>
        <v>0.18798640900486713</v>
      </c>
      <c r="W656" s="28">
        <f t="shared" si="193"/>
        <v>0.20173939245896727</v>
      </c>
      <c r="X656" s="28">
        <f t="shared" si="193"/>
        <v>0.19808011160852873</v>
      </c>
      <c r="Y656" s="28">
        <f t="shared" si="193"/>
        <v>0.19048967540668577</v>
      </c>
      <c r="Z656" s="28">
        <f t="shared" si="193"/>
        <v>0.202197200850183</v>
      </c>
      <c r="AA656" s="28">
        <f t="shared" si="193"/>
        <v>0.20733005020974074</v>
      </c>
      <c r="AB656" s="28">
        <f t="shared" si="193"/>
        <v>0.24387079448531354</v>
      </c>
      <c r="AC656" s="28">
        <f t="shared" si="193"/>
        <v>0.21955463482375506</v>
      </c>
      <c r="AD656" s="28">
        <f t="shared" si="193"/>
        <v>0.21500230079761495</v>
      </c>
      <c r="AE656" s="28">
        <f t="shared" si="193"/>
        <v>0.23193076314724326</v>
      </c>
    </row>
    <row r="657" spans="1:31" x14ac:dyDescent="0.2">
      <c r="A657" s="6" t="s">
        <v>19</v>
      </c>
      <c r="B657" s="7" t="s">
        <v>20</v>
      </c>
      <c r="C657" s="28">
        <f t="shared" ref="C657:AE657" si="194">+C600</f>
        <v>4.0859098697100797E-2</v>
      </c>
      <c r="D657" s="28">
        <f t="shared" si="194"/>
        <v>2.9106816313114962E-2</v>
      </c>
      <c r="E657" s="28">
        <f t="shared" si="194"/>
        <v>2.4038274980808384E-2</v>
      </c>
      <c r="F657" s="28">
        <f t="shared" si="194"/>
        <v>2.7299351777583542E-2</v>
      </c>
      <c r="G657" s="28">
        <f t="shared" si="194"/>
        <v>3.6998491814929424E-2</v>
      </c>
      <c r="H657" s="28">
        <f t="shared" si="194"/>
        <v>4.2963480290053126E-2</v>
      </c>
      <c r="I657" s="28">
        <f t="shared" si="194"/>
        <v>5.7223390997535886E-2</v>
      </c>
      <c r="J657" s="28">
        <f t="shared" si="194"/>
        <v>5.7581340086938666E-2</v>
      </c>
      <c r="K657" s="28">
        <f t="shared" si="194"/>
        <v>6.1628262767637228E-2</v>
      </c>
      <c r="L657" s="28">
        <f t="shared" si="194"/>
        <v>6.1301581366760921E-2</v>
      </c>
      <c r="M657" s="28">
        <f t="shared" si="194"/>
        <v>5.1027857405772682E-2</v>
      </c>
      <c r="N657" s="28">
        <f t="shared" si="194"/>
        <v>4.6079261115521734E-2</v>
      </c>
      <c r="O657" s="28">
        <f t="shared" si="194"/>
        <v>5.0636756214706785E-2</v>
      </c>
      <c r="P657" s="28">
        <f t="shared" si="194"/>
        <v>4.9678351632346969E-2</v>
      </c>
      <c r="Q657" s="28">
        <f t="shared" si="194"/>
        <v>4.9446947095016715E-2</v>
      </c>
      <c r="R657" s="28">
        <f t="shared" si="194"/>
        <v>5.1153039139889313E-2</v>
      </c>
      <c r="S657" s="28">
        <f t="shared" si="194"/>
        <v>6.0181094790903798E-2</v>
      </c>
      <c r="T657" s="28">
        <f t="shared" si="194"/>
        <v>6.6583931385471806E-2</v>
      </c>
      <c r="U657" s="28">
        <f t="shared" si="194"/>
        <v>7.0312751323486591E-2</v>
      </c>
      <c r="V657" s="28">
        <f t="shared" si="194"/>
        <v>7.6176599734143216E-2</v>
      </c>
      <c r="W657" s="28">
        <f t="shared" si="194"/>
        <v>9.0999383134760123E-2</v>
      </c>
      <c r="X657" s="28">
        <f t="shared" si="194"/>
        <v>0.1008600013259144</v>
      </c>
      <c r="Y657" s="28">
        <f t="shared" si="194"/>
        <v>0.10646105754591781</v>
      </c>
      <c r="Z657" s="28">
        <f t="shared" si="194"/>
        <v>0.11878418480567891</v>
      </c>
      <c r="AA657" s="28">
        <f t="shared" si="194"/>
        <v>0.1191890087137006</v>
      </c>
      <c r="AB657" s="28">
        <f t="shared" si="194"/>
        <v>0.15372510305406362</v>
      </c>
      <c r="AC657" s="28">
        <f t="shared" si="194"/>
        <v>0.12928774269014093</v>
      </c>
      <c r="AD657" s="28">
        <f t="shared" si="194"/>
        <v>0.12377591028146843</v>
      </c>
      <c r="AE657" s="28">
        <f t="shared" si="194"/>
        <v>0.13943262648465979</v>
      </c>
    </row>
    <row r="658" spans="1:31" x14ac:dyDescent="0.2">
      <c r="A658" s="12" t="s">
        <v>248</v>
      </c>
      <c r="B658" s="7" t="s">
        <v>249</v>
      </c>
      <c r="C658" s="28">
        <f t="shared" ref="C658:AE658" si="195">+C604</f>
        <v>3.6074642158104226E-5</v>
      </c>
      <c r="D658" s="28">
        <f t="shared" si="195"/>
        <v>3.6074642158104232E-5</v>
      </c>
      <c r="E658" s="28">
        <f t="shared" si="195"/>
        <v>3.6074642158104232E-5</v>
      </c>
      <c r="F658" s="28">
        <f t="shared" si="195"/>
        <v>3.6074642158104219E-5</v>
      </c>
      <c r="G658" s="28">
        <f t="shared" si="195"/>
        <v>3.6074642158104226E-5</v>
      </c>
      <c r="H658" s="28">
        <f t="shared" si="195"/>
        <v>3.6074642158104219E-5</v>
      </c>
      <c r="I658" s="28">
        <f t="shared" si="195"/>
        <v>3.6074642158104226E-5</v>
      </c>
      <c r="J658" s="28">
        <f t="shared" si="195"/>
        <v>3.6074642158104219E-5</v>
      </c>
      <c r="K658" s="28">
        <f t="shared" si="195"/>
        <v>3.6074642158104226E-5</v>
      </c>
      <c r="L658" s="28">
        <f t="shared" si="195"/>
        <v>3.6074642158104226E-5</v>
      </c>
      <c r="M658" s="28">
        <f t="shared" si="195"/>
        <v>3.6074642158104232E-5</v>
      </c>
      <c r="N658" s="28">
        <f t="shared" si="195"/>
        <v>3.6074642158104232E-5</v>
      </c>
      <c r="O658" s="28">
        <f t="shared" si="195"/>
        <v>3.6074642158104232E-5</v>
      </c>
      <c r="P658" s="28">
        <f t="shared" si="195"/>
        <v>3.6053023022858178E-5</v>
      </c>
      <c r="Q658" s="28">
        <f t="shared" si="195"/>
        <v>3.6010031753567877E-5</v>
      </c>
      <c r="R658" s="28">
        <f t="shared" si="195"/>
        <v>3.597371263369903E-5</v>
      </c>
      <c r="S658" s="28">
        <f t="shared" si="195"/>
        <v>3.5957000532680509E-5</v>
      </c>
      <c r="T658" s="28">
        <f t="shared" si="195"/>
        <v>3.5949640220681717E-5</v>
      </c>
      <c r="U658" s="28">
        <f t="shared" si="195"/>
        <v>3.5933970588115958E-5</v>
      </c>
      <c r="V658" s="28">
        <f t="shared" si="195"/>
        <v>3.5927317396636097E-5</v>
      </c>
      <c r="W658" s="28">
        <f t="shared" si="195"/>
        <v>3.5930857026539942E-5</v>
      </c>
      <c r="X658" s="28">
        <f t="shared" si="195"/>
        <v>3.5926776829591113E-5</v>
      </c>
      <c r="Y658" s="28">
        <f t="shared" si="195"/>
        <v>2.9947788376906428E-5</v>
      </c>
      <c r="Z658" s="28">
        <f t="shared" si="195"/>
        <v>2.3994730266925633E-5</v>
      </c>
      <c r="AA658" s="28">
        <f t="shared" si="195"/>
        <v>2.5508809523646946E-5</v>
      </c>
      <c r="AB658" s="28">
        <f t="shared" si="195"/>
        <v>2.6981255403792138E-5</v>
      </c>
      <c r="AC658" s="28">
        <f t="shared" si="195"/>
        <v>2.1764513131214399E-5</v>
      </c>
      <c r="AD658" s="28">
        <f t="shared" si="195"/>
        <v>1.7641510593218035E-5</v>
      </c>
      <c r="AE658" s="28">
        <f t="shared" si="195"/>
        <v>1.356309306548472E-5</v>
      </c>
    </row>
    <row r="659" spans="1:31" x14ac:dyDescent="0.2">
      <c r="A659" s="12" t="s">
        <v>390</v>
      </c>
      <c r="B659" s="7" t="s">
        <v>391</v>
      </c>
      <c r="C659" s="28">
        <f t="shared" ref="C659:AE659" si="196">+C613</f>
        <v>7.8235707442819019E-2</v>
      </c>
      <c r="D659" s="28">
        <f t="shared" si="196"/>
        <v>7.8799142177139486E-2</v>
      </c>
      <c r="E659" s="28">
        <f t="shared" si="196"/>
        <v>8.0480236524912582E-2</v>
      </c>
      <c r="F659" s="28">
        <f t="shared" si="196"/>
        <v>8.872630606251608E-2</v>
      </c>
      <c r="G659" s="28">
        <f t="shared" si="196"/>
        <v>8.7628584582610455E-2</v>
      </c>
      <c r="H659" s="28">
        <f t="shared" si="196"/>
        <v>8.9888577496915312E-2</v>
      </c>
      <c r="I659" s="28">
        <f t="shared" si="196"/>
        <v>9.006032177899681E-2</v>
      </c>
      <c r="J659" s="28">
        <f t="shared" si="196"/>
        <v>9.5973137375223394E-2</v>
      </c>
      <c r="K659" s="28">
        <f t="shared" si="196"/>
        <v>9.4503471116570689E-2</v>
      </c>
      <c r="L659" s="28">
        <f t="shared" si="196"/>
        <v>9.7704362564151159E-2</v>
      </c>
      <c r="M659" s="28">
        <f t="shared" si="196"/>
        <v>9.111973531432245E-2</v>
      </c>
      <c r="N659" s="28">
        <f t="shared" si="196"/>
        <v>9.4213821343514859E-2</v>
      </c>
      <c r="O659" s="28">
        <f t="shared" si="196"/>
        <v>9.7168710769126448E-2</v>
      </c>
      <c r="P659" s="28">
        <f t="shared" si="196"/>
        <v>9.0893704083993707E-2</v>
      </c>
      <c r="Q659" s="28">
        <f t="shared" si="196"/>
        <v>0.10071142248512104</v>
      </c>
      <c r="R659" s="28">
        <f t="shared" si="196"/>
        <v>9.3729636082635265E-2</v>
      </c>
      <c r="S659" s="28">
        <f t="shared" si="196"/>
        <v>9.6476491219255209E-2</v>
      </c>
      <c r="T659" s="28">
        <f t="shared" si="196"/>
        <v>0.10276780933361926</v>
      </c>
      <c r="U659" s="28">
        <f t="shared" si="196"/>
        <v>0.10710194472566943</v>
      </c>
      <c r="V659" s="28">
        <f t="shared" si="196"/>
        <v>0.10883292446577282</v>
      </c>
      <c r="W659" s="28">
        <f t="shared" si="196"/>
        <v>0.10782867848623456</v>
      </c>
      <c r="X659" s="28">
        <f t="shared" si="196"/>
        <v>9.4279047125482532E-2</v>
      </c>
      <c r="Y659" s="28">
        <f t="shared" si="196"/>
        <v>8.1177797612708352E-2</v>
      </c>
      <c r="Z659" s="28">
        <f t="shared" si="196"/>
        <v>8.0412398425594458E-2</v>
      </c>
      <c r="AA659" s="28">
        <f t="shared" si="196"/>
        <v>8.5182899694091999E-2</v>
      </c>
      <c r="AB659" s="28">
        <f t="shared" si="196"/>
        <v>8.6827470534384568E-2</v>
      </c>
      <c r="AC659" s="28">
        <f t="shared" si="196"/>
        <v>8.7320050991963188E-2</v>
      </c>
      <c r="AD659" s="28">
        <f t="shared" si="196"/>
        <v>8.8322998201732367E-2</v>
      </c>
      <c r="AE659" s="28">
        <f t="shared" si="196"/>
        <v>8.9244889033373298E-2</v>
      </c>
    </row>
    <row r="660" spans="1:31" x14ac:dyDescent="0.2">
      <c r="A660" s="12" t="s">
        <v>548</v>
      </c>
      <c r="B660" s="7" t="s">
        <v>804</v>
      </c>
      <c r="C660" s="28">
        <f t="shared" ref="C660:AE660" si="197">+C624</f>
        <v>1.3612835976694352E-5</v>
      </c>
      <c r="D660" s="28">
        <f t="shared" si="197"/>
        <v>2.272368E-6</v>
      </c>
      <c r="E660" s="28">
        <f t="shared" si="197"/>
        <v>3.384342298899742E-5</v>
      </c>
      <c r="F660" s="28">
        <f t="shared" si="197"/>
        <v>1.9338144000000002E-6</v>
      </c>
      <c r="G660" s="28">
        <f t="shared" si="197"/>
        <v>2.7340230990249193E-6</v>
      </c>
      <c r="H660" s="28">
        <f t="shared" si="197"/>
        <v>2.165184E-6</v>
      </c>
      <c r="I660" s="28">
        <f t="shared" si="197"/>
        <v>1.6408828799999997E-5</v>
      </c>
      <c r="J660" s="28">
        <f t="shared" si="197"/>
        <v>3.5547590400000003E-6</v>
      </c>
      <c r="K660" s="28">
        <f t="shared" si="197"/>
        <v>2.2317792000000007E-6</v>
      </c>
      <c r="L660" s="28">
        <f t="shared" si="197"/>
        <v>2.3269603106777421E-6</v>
      </c>
      <c r="M660" s="28">
        <f t="shared" si="197"/>
        <v>5.0822861359142897E-6</v>
      </c>
      <c r="N660" s="28">
        <f t="shared" si="197"/>
        <v>7.9718248993919258E-6</v>
      </c>
      <c r="O660" s="28">
        <f t="shared" si="197"/>
        <v>5.2101015907210355E-6</v>
      </c>
      <c r="P660" s="28">
        <f t="shared" si="197"/>
        <v>3.2676247112933215E-5</v>
      </c>
      <c r="Q660" s="28">
        <f t="shared" si="197"/>
        <v>7.2515044062518628E-5</v>
      </c>
      <c r="R660" s="28">
        <f t="shared" si="197"/>
        <v>1.0653888E-6</v>
      </c>
      <c r="S660" s="28">
        <f t="shared" si="197"/>
        <v>1.03072032E-5</v>
      </c>
      <c r="T660" s="28">
        <f t="shared" si="197"/>
        <v>0</v>
      </c>
      <c r="U660" s="28">
        <f t="shared" si="197"/>
        <v>0</v>
      </c>
      <c r="V660" s="28">
        <f t="shared" si="197"/>
        <v>0</v>
      </c>
      <c r="W660" s="28">
        <f t="shared" si="197"/>
        <v>0</v>
      </c>
      <c r="X660" s="28">
        <f t="shared" si="197"/>
        <v>0</v>
      </c>
      <c r="Y660" s="28">
        <f t="shared" si="197"/>
        <v>1.2927432649925582E-5</v>
      </c>
      <c r="Z660" s="28">
        <f t="shared" si="197"/>
        <v>0</v>
      </c>
      <c r="AA660" s="28">
        <f t="shared" si="197"/>
        <v>8.2699924868520401E-9</v>
      </c>
      <c r="AB660" s="28">
        <f t="shared" si="197"/>
        <v>0</v>
      </c>
      <c r="AC660" s="28">
        <f t="shared" si="197"/>
        <v>1.1222109161602992E-4</v>
      </c>
      <c r="AD660" s="28">
        <f t="shared" si="197"/>
        <v>4.111407050177785E-5</v>
      </c>
      <c r="AE660" s="28">
        <f t="shared" si="197"/>
        <v>8.1855095982267336E-5</v>
      </c>
    </row>
    <row r="661" spans="1:31" x14ac:dyDescent="0.2">
      <c r="A661" s="12" t="s">
        <v>721</v>
      </c>
      <c r="B661" s="7" t="s">
        <v>722</v>
      </c>
      <c r="C661" s="28">
        <f t="shared" ref="C661:AE661" si="198">+C633</f>
        <v>8.2358628113214215E-3</v>
      </c>
      <c r="D661" s="28">
        <f t="shared" si="198"/>
        <v>7.7456248598613926E-3</v>
      </c>
      <c r="E661" s="28">
        <f t="shared" si="198"/>
        <v>7.6710279340910445E-3</v>
      </c>
      <c r="F661" s="28">
        <f t="shared" si="198"/>
        <v>7.1357200363504607E-3</v>
      </c>
      <c r="G661" s="28">
        <f t="shared" si="198"/>
        <v>6.4633739772128719E-3</v>
      </c>
      <c r="H661" s="28">
        <f t="shared" si="198"/>
        <v>6.2121549046056318E-3</v>
      </c>
      <c r="I661" s="28">
        <f t="shared" si="198"/>
        <v>2.1193710415816816E-2</v>
      </c>
      <c r="J661" s="28">
        <f t="shared" si="198"/>
        <v>2.1953170413108406E-2</v>
      </c>
      <c r="K661" s="28">
        <f t="shared" si="198"/>
        <v>2.2963641003290576E-2</v>
      </c>
      <c r="L661" s="28">
        <f t="shared" si="198"/>
        <v>2.3563954819987534E-2</v>
      </c>
      <c r="M661" s="28">
        <f t="shared" si="198"/>
        <v>2.4612342677577132E-2</v>
      </c>
      <c r="N661" s="28">
        <f t="shared" si="198"/>
        <v>1.5763050169677998E-2</v>
      </c>
      <c r="O661" s="28">
        <f t="shared" si="198"/>
        <v>1.3000313682753438E-2</v>
      </c>
      <c r="P661" s="28">
        <f t="shared" si="198"/>
        <v>1.4198732788121605E-2</v>
      </c>
      <c r="Q661" s="28">
        <f t="shared" si="198"/>
        <v>1.6761664155016513E-2</v>
      </c>
      <c r="R661" s="28">
        <f t="shared" si="198"/>
        <v>3.2175731063174471E-3</v>
      </c>
      <c r="S661" s="28">
        <f t="shared" si="198"/>
        <v>3.55937413996714E-3</v>
      </c>
      <c r="T661" s="28">
        <f t="shared" si="198"/>
        <v>2.901717706381801E-3</v>
      </c>
      <c r="U661" s="28">
        <f t="shared" si="198"/>
        <v>2.8750101609816094E-3</v>
      </c>
      <c r="V661" s="28">
        <f t="shared" si="198"/>
        <v>2.9409574875544644E-3</v>
      </c>
      <c r="W661" s="28">
        <f t="shared" si="198"/>
        <v>2.8753999809460404E-3</v>
      </c>
      <c r="X661" s="28">
        <f t="shared" si="198"/>
        <v>2.9051363803022064E-3</v>
      </c>
      <c r="Y661" s="28">
        <f t="shared" si="198"/>
        <v>2.8079450270328127E-3</v>
      </c>
      <c r="Z661" s="28">
        <f t="shared" si="198"/>
        <v>2.9766228886427093E-3</v>
      </c>
      <c r="AA661" s="28">
        <f t="shared" si="198"/>
        <v>2.9326247224320014E-3</v>
      </c>
      <c r="AB661" s="28">
        <f t="shared" si="198"/>
        <v>3.291239641461587E-3</v>
      </c>
      <c r="AC661" s="28">
        <f t="shared" si="198"/>
        <v>2.8128555369036938E-3</v>
      </c>
      <c r="AD661" s="28">
        <f t="shared" si="198"/>
        <v>2.8446367333191396E-3</v>
      </c>
      <c r="AE661" s="28">
        <f t="shared" si="198"/>
        <v>3.1578294401624196E-3</v>
      </c>
    </row>
  </sheetData>
  <conditionalFormatting sqref="C2:AC2">
    <cfRule type="cellIs" dxfId="511" priority="348" operator="equal">
      <formula>0</formula>
    </cfRule>
  </conditionalFormatting>
  <conditionalFormatting sqref="AD2:AE2">
    <cfRule type="cellIs" dxfId="510" priority="160" operator="equal">
      <formula>0</formula>
    </cfRule>
  </conditionalFormatting>
  <conditionalFormatting sqref="A425:B426 A430:B431 A434:B437 A427:A429">
    <cfRule type="cellIs" dxfId="509" priority="112" operator="lessThan">
      <formula>0</formula>
    </cfRule>
  </conditionalFormatting>
  <conditionalFormatting sqref="A432:B433">
    <cfRule type="cellIs" dxfId="508" priority="111" operator="lessThan">
      <formula>0</formula>
    </cfRule>
  </conditionalFormatting>
  <conditionalFormatting sqref="B555 A576:B581">
    <cfRule type="cellIs" dxfId="507" priority="110" operator="lessThan">
      <formula>0</formula>
    </cfRule>
  </conditionalFormatting>
  <conditionalFormatting sqref="A633:B638 B624">
    <cfRule type="cellIs" dxfId="506" priority="109" operator="lessThan">
      <formula>0</formula>
    </cfRule>
  </conditionalFormatting>
  <conditionalFormatting sqref="A661:B661">
    <cfRule type="cellIs" dxfId="505" priority="108" operator="lessThan">
      <formula>0</formula>
    </cfRule>
  </conditionalFormatting>
  <conditionalFormatting sqref="B659:B660">
    <cfRule type="cellIs" dxfId="504" priority="107" operator="lessThan">
      <formula>0</formula>
    </cfRule>
  </conditionalFormatting>
  <conditionalFormatting sqref="B613">
    <cfRule type="cellIs" dxfId="503" priority="106" operator="lessThan">
      <formula>0</formula>
    </cfRule>
  </conditionalFormatting>
  <conditionalFormatting sqref="C434 C425:C429 C431 C437">
    <cfRule type="cellIs" dxfId="502" priority="105" operator="lessThan">
      <formula>0</formula>
    </cfRule>
  </conditionalFormatting>
  <conditionalFormatting sqref="C211">
    <cfRule type="cellIs" dxfId="501" priority="101" operator="lessThan">
      <formula>0</formula>
    </cfRule>
  </conditionalFormatting>
  <conditionalFormatting sqref="C237 C191:C210 C212:C217 C230 C240 C277 C286 C292:C295 C219 C244 C252:C258 C260 C269:C270">
    <cfRule type="cellIs" dxfId="500" priority="104" operator="lessThan">
      <formula>0</formula>
    </cfRule>
  </conditionalFormatting>
  <conditionalFormatting sqref="C287">
    <cfRule type="cellIs" dxfId="499" priority="103" operator="lessThan">
      <formula>0</formula>
    </cfRule>
  </conditionalFormatting>
  <conditionalFormatting sqref="C291">
    <cfRule type="cellIs" dxfId="498" priority="102" operator="lessThan">
      <formula>0</formula>
    </cfRule>
  </conditionalFormatting>
  <conditionalFormatting sqref="C226">
    <cfRule type="cellIs" dxfId="497" priority="100" operator="lessThan">
      <formula>0</formula>
    </cfRule>
  </conditionalFormatting>
  <conditionalFormatting sqref="C272">
    <cfRule type="cellIs" dxfId="496" priority="99" operator="lessThan">
      <formula>0</formula>
    </cfRule>
  </conditionalFormatting>
  <conditionalFormatting sqref="C279">
    <cfRule type="cellIs" dxfId="495" priority="98" operator="lessThan">
      <formula>0</formula>
    </cfRule>
  </conditionalFormatting>
  <conditionalFormatting sqref="C297:C354 C356:C359 C393 C385:C391 C395:C417 C419:C424 C364:C383">
    <cfRule type="cellIs" dxfId="494" priority="97" operator="lessThan">
      <formula>0</formula>
    </cfRule>
  </conditionalFormatting>
  <conditionalFormatting sqref="C355">
    <cfRule type="cellIs" dxfId="493" priority="96" operator="lessThan">
      <formula>0</formula>
    </cfRule>
  </conditionalFormatting>
  <conditionalFormatting sqref="C580">
    <cfRule type="cellIs" dxfId="492" priority="75" operator="lessThan">
      <formula>0</formula>
    </cfRule>
  </conditionalFormatting>
  <conditionalFormatting sqref="C613">
    <cfRule type="cellIs" dxfId="491" priority="85" operator="lessThan">
      <formula>0</formula>
    </cfRule>
  </conditionalFormatting>
  <conditionalFormatting sqref="C555:C556 C581 C574:C577 C565:C571 C561:C562 C558:C559">
    <cfRule type="cellIs" dxfId="490" priority="84" operator="lessThan">
      <formula>0</formula>
    </cfRule>
  </conditionalFormatting>
  <conditionalFormatting sqref="C638 C631:C634 C624">
    <cfRule type="cellIs" dxfId="489" priority="83" operator="lessThan">
      <formula>0</formula>
    </cfRule>
  </conditionalFormatting>
  <conditionalFormatting sqref="C659">
    <cfRule type="cellIs" dxfId="488" priority="82" operator="lessThan">
      <formula>0</formula>
    </cfRule>
  </conditionalFormatting>
  <conditionalFormatting sqref="C660">
    <cfRule type="cellIs" dxfId="487" priority="81" operator="lessThan">
      <formula>0</formula>
    </cfRule>
  </conditionalFormatting>
  <conditionalFormatting sqref="C661">
    <cfRule type="cellIs" dxfId="486" priority="80" operator="lessThan">
      <formula>0</formula>
    </cfRule>
  </conditionalFormatting>
  <conditionalFormatting sqref="C557">
    <cfRule type="cellIs" dxfId="485" priority="79" operator="lessThan">
      <formula>0</formula>
    </cfRule>
  </conditionalFormatting>
  <conditionalFormatting sqref="C560">
    <cfRule type="cellIs" dxfId="484" priority="78" operator="lessThan">
      <formula>0</formula>
    </cfRule>
  </conditionalFormatting>
  <conditionalFormatting sqref="C563:C564">
    <cfRule type="cellIs" dxfId="483" priority="77" operator="lessThan">
      <formula>0</formula>
    </cfRule>
  </conditionalFormatting>
  <conditionalFormatting sqref="C572:C573">
    <cfRule type="cellIs" dxfId="482" priority="76" operator="lessThan">
      <formula>0</formula>
    </cfRule>
  </conditionalFormatting>
  <conditionalFormatting sqref="C585:C586">
    <cfRule type="cellIs" dxfId="481" priority="74" operator="lessThan">
      <formula>0</formula>
    </cfRule>
  </conditionalFormatting>
  <conditionalFormatting sqref="C601:C602">
    <cfRule type="cellIs" dxfId="480" priority="73" operator="lessThan">
      <formula>0</formula>
    </cfRule>
  </conditionalFormatting>
  <conditionalFormatting sqref="C605:C609">
    <cfRule type="cellIs" dxfId="479" priority="72" operator="lessThan">
      <formula>0</formula>
    </cfRule>
  </conditionalFormatting>
  <conditionalFormatting sqref="C611:C612">
    <cfRule type="cellIs" dxfId="478" priority="71" operator="lessThan">
      <formula>0</formula>
    </cfRule>
  </conditionalFormatting>
  <conditionalFormatting sqref="C626">
    <cfRule type="cellIs" dxfId="477" priority="70" operator="lessThan">
      <formula>0</formula>
    </cfRule>
  </conditionalFormatting>
  <conditionalFormatting sqref="C637">
    <cfRule type="cellIs" dxfId="476" priority="69" operator="lessThan">
      <formula>0</formula>
    </cfRule>
  </conditionalFormatting>
  <conditionalFormatting sqref="C642:C644">
    <cfRule type="cellIs" dxfId="475" priority="68" operator="lessThan">
      <formula>0</formula>
    </cfRule>
  </conditionalFormatting>
  <conditionalFormatting sqref="C625">
    <cfRule type="cellIs" dxfId="474" priority="67" operator="lessThan">
      <formula>0</formula>
    </cfRule>
  </conditionalFormatting>
  <conditionalFormatting sqref="C627">
    <cfRule type="cellIs" dxfId="473" priority="66" operator="lessThan">
      <formula>0</formula>
    </cfRule>
  </conditionalFormatting>
  <conditionalFormatting sqref="C630">
    <cfRule type="cellIs" dxfId="472" priority="65" operator="lessThan">
      <formula>0</formula>
    </cfRule>
  </conditionalFormatting>
  <conditionalFormatting sqref="C578">
    <cfRule type="cellIs" dxfId="471" priority="64" operator="lessThan">
      <formula>0</formula>
    </cfRule>
  </conditionalFormatting>
  <conditionalFormatting sqref="C579">
    <cfRule type="cellIs" dxfId="470" priority="63" operator="lessThan">
      <formula>0</formula>
    </cfRule>
  </conditionalFormatting>
  <conditionalFormatting sqref="C635:C636">
    <cfRule type="cellIs" dxfId="469" priority="62" operator="lessThan">
      <formula>0</formula>
    </cfRule>
  </conditionalFormatting>
  <conditionalFormatting sqref="C526:C554">
    <cfRule type="cellIs" dxfId="468" priority="61" operator="lessThan">
      <formula>0</formula>
    </cfRule>
  </conditionalFormatting>
  <conditionalFormatting sqref="C524:C525">
    <cfRule type="cellIs" dxfId="467" priority="60" operator="lessThan">
      <formula>0</formula>
    </cfRule>
  </conditionalFormatting>
  <conditionalFormatting sqref="C628">
    <cfRule type="cellIs" dxfId="466" priority="58" operator="lessThan">
      <formula>0</formula>
    </cfRule>
  </conditionalFormatting>
  <conditionalFormatting sqref="C614:C623">
    <cfRule type="cellIs" dxfId="465" priority="59" operator="lessThan">
      <formula>0</formula>
    </cfRule>
  </conditionalFormatting>
  <conditionalFormatting sqref="C629">
    <cfRule type="cellIs" dxfId="464" priority="57" operator="lessThan">
      <formula>0</formula>
    </cfRule>
  </conditionalFormatting>
  <conditionalFormatting sqref="C597">
    <cfRule type="cellIs" dxfId="463" priority="56" operator="lessThan">
      <formula>0</formula>
    </cfRule>
  </conditionalFormatting>
  <conditionalFormatting sqref="C597">
    <cfRule type="cellIs" dxfId="462" priority="54" operator="equal">
      <formula>0</formula>
    </cfRule>
    <cfRule type="cellIs" dxfId="461" priority="55" operator="equal">
      <formula>0</formula>
    </cfRule>
  </conditionalFormatting>
  <conditionalFormatting sqref="C654">
    <cfRule type="cellIs" dxfId="460" priority="53" operator="lessThan">
      <formula>0</formula>
    </cfRule>
  </conditionalFormatting>
  <conditionalFormatting sqref="C654">
    <cfRule type="cellIs" dxfId="459" priority="51" operator="equal">
      <formula>0</formula>
    </cfRule>
    <cfRule type="cellIs" dxfId="458" priority="52" operator="equal">
      <formula>0</formula>
    </cfRule>
  </conditionalFormatting>
  <conditionalFormatting sqref="D434:AE434 D425:AE429 D431:AE431 D437:AE437">
    <cfRule type="cellIs" dxfId="457" priority="49" operator="lessThan">
      <formula>0</formula>
    </cfRule>
  </conditionalFormatting>
  <conditionalFormatting sqref="D211:AE211">
    <cfRule type="cellIs" dxfId="456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55" priority="48" operator="lessThan">
      <formula>0</formula>
    </cfRule>
  </conditionalFormatting>
  <conditionalFormatting sqref="D287:AE287">
    <cfRule type="cellIs" dxfId="454" priority="47" operator="lessThan">
      <formula>0</formula>
    </cfRule>
  </conditionalFormatting>
  <conditionalFormatting sqref="D291:AE291">
    <cfRule type="cellIs" dxfId="453" priority="46" operator="lessThan">
      <formula>0</formula>
    </cfRule>
  </conditionalFormatting>
  <conditionalFormatting sqref="D226:AE226">
    <cfRule type="cellIs" dxfId="452" priority="44" operator="lessThan">
      <formula>0</formula>
    </cfRule>
  </conditionalFormatting>
  <conditionalFormatting sqref="D272:AE272">
    <cfRule type="cellIs" dxfId="451" priority="43" operator="lessThan">
      <formula>0</formula>
    </cfRule>
  </conditionalFormatting>
  <conditionalFormatting sqref="D279:AE279">
    <cfRule type="cellIs" dxfId="450" priority="42" operator="lessThan">
      <formula>0</formula>
    </cfRule>
  </conditionalFormatting>
  <conditionalFormatting sqref="D297:AE354 D356:AE359 D393:AE393 D385:AE391 D395:AE417 D419:AE424 D364:AE383">
    <cfRule type="cellIs" dxfId="449" priority="41" operator="lessThan">
      <formula>0</formula>
    </cfRule>
  </conditionalFormatting>
  <conditionalFormatting sqref="D355:AE355">
    <cfRule type="cellIs" dxfId="448" priority="40" operator="lessThan">
      <formula>0</formula>
    </cfRule>
  </conditionalFormatting>
  <conditionalFormatting sqref="D580:AE580">
    <cfRule type="cellIs" dxfId="447" priority="29" operator="lessThan">
      <formula>0</formula>
    </cfRule>
  </conditionalFormatting>
  <conditionalFormatting sqref="D613:AE613">
    <cfRule type="cellIs" dxfId="446" priority="39" operator="lessThan">
      <formula>0</formula>
    </cfRule>
  </conditionalFormatting>
  <conditionalFormatting sqref="D555:AE556 D581:AE581 D574:AE577 D565:AE571 D561:AE562 D558:AE559">
    <cfRule type="cellIs" dxfId="445" priority="38" operator="lessThan">
      <formula>0</formula>
    </cfRule>
  </conditionalFormatting>
  <conditionalFormatting sqref="D638:AE638 D631:AE634 D624:AE624">
    <cfRule type="cellIs" dxfId="444" priority="37" operator="lessThan">
      <formula>0</formula>
    </cfRule>
  </conditionalFormatting>
  <conditionalFormatting sqref="D659:AE659">
    <cfRule type="cellIs" dxfId="443" priority="36" operator="lessThan">
      <formula>0</formula>
    </cfRule>
  </conditionalFormatting>
  <conditionalFormatting sqref="D660:AE660">
    <cfRule type="cellIs" dxfId="442" priority="35" operator="lessThan">
      <formula>0</formula>
    </cfRule>
  </conditionalFormatting>
  <conditionalFormatting sqref="D661:AE661">
    <cfRule type="cellIs" dxfId="441" priority="34" operator="lessThan">
      <formula>0</formula>
    </cfRule>
  </conditionalFormatting>
  <conditionalFormatting sqref="D557:AE557">
    <cfRule type="cellIs" dxfId="440" priority="33" operator="lessThan">
      <formula>0</formula>
    </cfRule>
  </conditionalFormatting>
  <conditionalFormatting sqref="D560:AE560">
    <cfRule type="cellIs" dxfId="439" priority="32" operator="lessThan">
      <formula>0</formula>
    </cfRule>
  </conditionalFormatting>
  <conditionalFormatting sqref="D563:AE564">
    <cfRule type="cellIs" dxfId="438" priority="31" operator="lessThan">
      <formula>0</formula>
    </cfRule>
  </conditionalFormatting>
  <conditionalFormatting sqref="D572:AE573">
    <cfRule type="cellIs" dxfId="437" priority="30" operator="lessThan">
      <formula>0</formula>
    </cfRule>
  </conditionalFormatting>
  <conditionalFormatting sqref="D585:AE586">
    <cfRule type="cellIs" dxfId="436" priority="28" operator="lessThan">
      <formula>0</formula>
    </cfRule>
  </conditionalFormatting>
  <conditionalFormatting sqref="D601:AE602">
    <cfRule type="cellIs" dxfId="435" priority="27" operator="lessThan">
      <formula>0</formula>
    </cfRule>
  </conditionalFormatting>
  <conditionalFormatting sqref="D605:AE609">
    <cfRule type="cellIs" dxfId="434" priority="26" operator="lessThan">
      <formula>0</formula>
    </cfRule>
  </conditionalFormatting>
  <conditionalFormatting sqref="D611:AE612">
    <cfRule type="cellIs" dxfId="433" priority="25" operator="lessThan">
      <formula>0</formula>
    </cfRule>
  </conditionalFormatting>
  <conditionalFormatting sqref="D626:AE626">
    <cfRule type="cellIs" dxfId="432" priority="24" operator="lessThan">
      <formula>0</formula>
    </cfRule>
  </conditionalFormatting>
  <conditionalFormatting sqref="D637:AE637">
    <cfRule type="cellIs" dxfId="431" priority="23" operator="lessThan">
      <formula>0</formula>
    </cfRule>
  </conditionalFormatting>
  <conditionalFormatting sqref="D642:AE644">
    <cfRule type="cellIs" dxfId="430" priority="22" operator="lessThan">
      <formula>0</formula>
    </cfRule>
  </conditionalFormatting>
  <conditionalFormatting sqref="D625:AE625">
    <cfRule type="cellIs" dxfId="429" priority="21" operator="lessThan">
      <formula>0</formula>
    </cfRule>
  </conditionalFormatting>
  <conditionalFormatting sqref="D627:AE627">
    <cfRule type="cellIs" dxfId="428" priority="20" operator="lessThan">
      <formula>0</formula>
    </cfRule>
  </conditionalFormatting>
  <conditionalFormatting sqref="D630:AE630">
    <cfRule type="cellIs" dxfId="427" priority="19" operator="lessThan">
      <formula>0</formula>
    </cfRule>
  </conditionalFormatting>
  <conditionalFormatting sqref="D578:AE578">
    <cfRule type="cellIs" dxfId="426" priority="18" operator="lessThan">
      <formula>0</formula>
    </cfRule>
  </conditionalFormatting>
  <conditionalFormatting sqref="D579:AE579">
    <cfRule type="cellIs" dxfId="425" priority="17" operator="lessThan">
      <formula>0</formula>
    </cfRule>
  </conditionalFormatting>
  <conditionalFormatting sqref="D635:AE636">
    <cfRule type="cellIs" dxfId="424" priority="16" operator="lessThan">
      <formula>0</formula>
    </cfRule>
  </conditionalFormatting>
  <conditionalFormatting sqref="D526:AE554">
    <cfRule type="cellIs" dxfId="423" priority="15" operator="lessThan">
      <formula>0</formula>
    </cfRule>
  </conditionalFormatting>
  <conditionalFormatting sqref="D524:AE525">
    <cfRule type="cellIs" dxfId="422" priority="14" operator="lessThan">
      <formula>0</formula>
    </cfRule>
  </conditionalFormatting>
  <conditionalFormatting sqref="D628:AE628">
    <cfRule type="cellIs" dxfId="421" priority="12" operator="lessThan">
      <formula>0</formula>
    </cfRule>
  </conditionalFormatting>
  <conditionalFormatting sqref="D614:AE623">
    <cfRule type="cellIs" dxfId="420" priority="13" operator="lessThan">
      <formula>0</formula>
    </cfRule>
  </conditionalFormatting>
  <conditionalFormatting sqref="D629:AE629">
    <cfRule type="cellIs" dxfId="419" priority="11" operator="lessThan">
      <formula>0</formula>
    </cfRule>
  </conditionalFormatting>
  <conditionalFormatting sqref="D597:AE597">
    <cfRule type="cellIs" dxfId="418" priority="10" operator="lessThan">
      <formula>0</formula>
    </cfRule>
  </conditionalFormatting>
  <conditionalFormatting sqref="D597:AE597">
    <cfRule type="cellIs" dxfId="417" priority="8" operator="equal">
      <formula>0</formula>
    </cfRule>
    <cfRule type="cellIs" dxfId="416" priority="9" operator="equal">
      <formula>0</formula>
    </cfRule>
  </conditionalFormatting>
  <conditionalFormatting sqref="D654:AE654">
    <cfRule type="cellIs" dxfId="415" priority="7" operator="lessThan">
      <formula>0</formula>
    </cfRule>
  </conditionalFormatting>
  <conditionalFormatting sqref="D654:AE654">
    <cfRule type="cellIs" dxfId="414" priority="5" operator="equal">
      <formula>0</formula>
    </cfRule>
    <cfRule type="cellIs" dxfId="413" priority="6" operator="equal">
      <formula>0</formula>
    </cfRule>
  </conditionalFormatting>
  <conditionalFormatting sqref="C453:AE453">
    <cfRule type="cellIs" dxfId="412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1.4643604972349609E-3</v>
      </c>
      <c r="D4" s="28">
        <f t="shared" si="0"/>
        <v>4.9129620438247857E-3</v>
      </c>
      <c r="E4" s="28">
        <f t="shared" si="0"/>
        <v>1.0488355516662414E-2</v>
      </c>
      <c r="F4" s="28">
        <f t="shared" si="0"/>
        <v>1.347695383885091E-2</v>
      </c>
      <c r="G4" s="28">
        <f t="shared" si="0"/>
        <v>0.14128889154920052</v>
      </c>
      <c r="H4" s="28">
        <f t="shared" si="0"/>
        <v>0.3155513819660285</v>
      </c>
      <c r="I4" s="28">
        <f t="shared" si="0"/>
        <v>0.65122924732314691</v>
      </c>
      <c r="J4" s="28">
        <f t="shared" si="0"/>
        <v>1.4311652767501641</v>
      </c>
      <c r="K4" s="28">
        <f t="shared" si="0"/>
        <v>1.5049454471258139</v>
      </c>
      <c r="L4" s="28">
        <f t="shared" si="0"/>
        <v>2.4243638505609764</v>
      </c>
      <c r="M4" s="28">
        <f t="shared" si="0"/>
        <v>3.2664783759232168</v>
      </c>
      <c r="N4" s="28">
        <f t="shared" si="0"/>
        <v>5.0176956287153827</v>
      </c>
      <c r="O4" s="28">
        <f t="shared" si="0"/>
        <v>5.0940298110672666</v>
      </c>
      <c r="P4" s="28">
        <f t="shared" si="0"/>
        <v>7.0359863291721423</v>
      </c>
      <c r="Q4" s="28">
        <f t="shared" si="0"/>
        <v>8.0869948371794198</v>
      </c>
      <c r="R4" s="28">
        <f t="shared" si="0"/>
        <v>11.394320540088035</v>
      </c>
      <c r="S4" s="28">
        <f t="shared" si="0"/>
        <v>13.634288672846683</v>
      </c>
      <c r="T4" s="28">
        <f t="shared" si="0"/>
        <v>17.504081470367232</v>
      </c>
      <c r="U4" s="28">
        <f t="shared" si="0"/>
        <v>20.398423805609795</v>
      </c>
      <c r="V4" s="28">
        <f t="shared" si="0"/>
        <v>24.817185947695222</v>
      </c>
      <c r="W4" s="28">
        <f t="shared" si="0"/>
        <v>27.639373850633199</v>
      </c>
      <c r="X4" s="28">
        <f t="shared" si="0"/>
        <v>33.004737749664152</v>
      </c>
      <c r="Y4" s="28">
        <f t="shared" si="0"/>
        <v>42.122178829903476</v>
      </c>
      <c r="Z4" s="28">
        <f t="shared" si="0"/>
        <v>46.153891916309306</v>
      </c>
      <c r="AA4" s="28">
        <f t="shared" si="0"/>
        <v>53.055867228997343</v>
      </c>
      <c r="AB4" s="28">
        <f t="shared" si="0"/>
        <v>51.446359279221234</v>
      </c>
      <c r="AC4" s="28">
        <f t="shared" si="0"/>
        <v>54.644554591488699</v>
      </c>
      <c r="AD4" s="28">
        <f t="shared" si="0"/>
        <v>62.687597848380605</v>
      </c>
      <c r="AE4" s="28">
        <f t="shared" si="0"/>
        <v>69.837691526536588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1.4643604972349609E-3</v>
      </c>
      <c r="D111" s="21">
        <f t="shared" si="27"/>
        <v>4.9129620438247857E-3</v>
      </c>
      <c r="E111" s="21">
        <f t="shared" si="27"/>
        <v>1.0488355516662414E-2</v>
      </c>
      <c r="F111" s="21">
        <f t="shared" si="27"/>
        <v>1.347695383885091E-2</v>
      </c>
      <c r="G111" s="21">
        <f t="shared" si="27"/>
        <v>0.14128889154920052</v>
      </c>
      <c r="H111" s="21">
        <f t="shared" si="27"/>
        <v>0.3155513819660285</v>
      </c>
      <c r="I111" s="21">
        <f t="shared" si="27"/>
        <v>0.65122924732314691</v>
      </c>
      <c r="J111" s="21">
        <f t="shared" si="27"/>
        <v>1.4311652767501641</v>
      </c>
      <c r="K111" s="21">
        <f t="shared" si="27"/>
        <v>1.5049454471258139</v>
      </c>
      <c r="L111" s="21">
        <f t="shared" si="27"/>
        <v>2.4243638505609764</v>
      </c>
      <c r="M111" s="21">
        <f t="shared" si="27"/>
        <v>3.2664783759232168</v>
      </c>
      <c r="N111" s="21">
        <f t="shared" si="27"/>
        <v>5.0176956287153827</v>
      </c>
      <c r="O111" s="21">
        <f t="shared" si="27"/>
        <v>5.0940298110672666</v>
      </c>
      <c r="P111" s="21">
        <f t="shared" si="27"/>
        <v>7.0359863291721423</v>
      </c>
      <c r="Q111" s="21">
        <f t="shared" si="27"/>
        <v>8.0869948371794198</v>
      </c>
      <c r="R111" s="21">
        <f t="shared" si="27"/>
        <v>11.394320540088035</v>
      </c>
      <c r="S111" s="21">
        <f t="shared" si="27"/>
        <v>13.634288672846683</v>
      </c>
      <c r="T111" s="21">
        <f t="shared" si="27"/>
        <v>17.504081470367232</v>
      </c>
      <c r="U111" s="21">
        <f t="shared" si="27"/>
        <v>20.398423805609795</v>
      </c>
      <c r="V111" s="21">
        <f t="shared" si="27"/>
        <v>24.817185947695222</v>
      </c>
      <c r="W111" s="21">
        <f t="shared" si="27"/>
        <v>27.639373850633199</v>
      </c>
      <c r="X111" s="21">
        <f t="shared" si="27"/>
        <v>33.004737749664152</v>
      </c>
      <c r="Y111" s="21">
        <f t="shared" si="27"/>
        <v>42.122178829903476</v>
      </c>
      <c r="Z111" s="21">
        <f t="shared" si="27"/>
        <v>46.153891916309306</v>
      </c>
      <c r="AA111" s="21">
        <f t="shared" si="27"/>
        <v>53.055867228997343</v>
      </c>
      <c r="AB111" s="21">
        <f t="shared" si="27"/>
        <v>51.446359279221234</v>
      </c>
      <c r="AC111" s="21">
        <f t="shared" si="27"/>
        <v>54.644554591488699</v>
      </c>
      <c r="AD111" s="21">
        <f t="shared" si="27"/>
        <v>62.687597848380605</v>
      </c>
      <c r="AE111" s="21">
        <f t="shared" si="27"/>
        <v>69.837691526536588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0">+D138+D139</f>
        <v>0</v>
      </c>
      <c r="E137" s="21">
        <f t="shared" si="30"/>
        <v>0</v>
      </c>
      <c r="F137" s="21">
        <f t="shared" si="30"/>
        <v>0</v>
      </c>
      <c r="G137" s="21">
        <f t="shared" si="30"/>
        <v>0</v>
      </c>
      <c r="H137" s="21">
        <f t="shared" si="30"/>
        <v>0</v>
      </c>
      <c r="I137" s="21">
        <f t="shared" si="30"/>
        <v>0</v>
      </c>
      <c r="J137" s="21">
        <f t="shared" si="30"/>
        <v>0</v>
      </c>
      <c r="K137" s="21">
        <f t="shared" si="30"/>
        <v>0</v>
      </c>
      <c r="L137" s="21">
        <f t="shared" si="30"/>
        <v>0</v>
      </c>
      <c r="M137" s="21">
        <f t="shared" si="30"/>
        <v>0</v>
      </c>
      <c r="N137" s="21">
        <f t="shared" si="30"/>
        <v>0</v>
      </c>
      <c r="O137" s="21">
        <f t="shared" si="30"/>
        <v>0</v>
      </c>
      <c r="P137" s="21">
        <f t="shared" si="30"/>
        <v>0</v>
      </c>
      <c r="Q137" s="21">
        <f t="shared" si="30"/>
        <v>0</v>
      </c>
      <c r="R137" s="21">
        <f t="shared" si="30"/>
        <v>0</v>
      </c>
      <c r="S137" s="21">
        <f t="shared" si="30"/>
        <v>0</v>
      </c>
      <c r="T137" s="21">
        <f t="shared" si="30"/>
        <v>0</v>
      </c>
      <c r="U137" s="21">
        <f t="shared" si="30"/>
        <v>0</v>
      </c>
      <c r="V137" s="21">
        <f t="shared" si="30"/>
        <v>0</v>
      </c>
      <c r="W137" s="21">
        <f t="shared" si="30"/>
        <v>0</v>
      </c>
      <c r="X137" s="21">
        <f t="shared" si="30"/>
        <v>0</v>
      </c>
      <c r="Y137" s="21">
        <f t="shared" si="30"/>
        <v>0</v>
      </c>
      <c r="Z137" s="21">
        <f t="shared" si="30"/>
        <v>0</v>
      </c>
      <c r="AA137" s="21">
        <f t="shared" si="30"/>
        <v>0</v>
      </c>
      <c r="AB137" s="21">
        <f t="shared" si="30"/>
        <v>0</v>
      </c>
      <c r="AC137" s="21">
        <f t="shared" si="30"/>
        <v>0</v>
      </c>
      <c r="AD137" s="21">
        <f t="shared" si="30"/>
        <v>0</v>
      </c>
      <c r="AE137" s="21">
        <f t="shared" si="30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1">+C142+C143+C144+C145+C146+C147</f>
        <v>0</v>
      </c>
      <c r="D141" s="21">
        <f t="shared" si="31"/>
        <v>0</v>
      </c>
      <c r="E141" s="21">
        <f t="shared" si="31"/>
        <v>0</v>
      </c>
      <c r="F141" s="21">
        <f t="shared" si="31"/>
        <v>0</v>
      </c>
      <c r="G141" s="21">
        <f t="shared" si="31"/>
        <v>0</v>
      </c>
      <c r="H141" s="21">
        <f t="shared" si="31"/>
        <v>0</v>
      </c>
      <c r="I141" s="21">
        <f t="shared" si="31"/>
        <v>0</v>
      </c>
      <c r="J141" s="21">
        <f t="shared" si="31"/>
        <v>0</v>
      </c>
      <c r="K141" s="21">
        <f t="shared" si="31"/>
        <v>0</v>
      </c>
      <c r="L141" s="21">
        <f t="shared" si="31"/>
        <v>0</v>
      </c>
      <c r="M141" s="21">
        <f t="shared" si="31"/>
        <v>0</v>
      </c>
      <c r="N141" s="21">
        <f t="shared" si="31"/>
        <v>0</v>
      </c>
      <c r="O141" s="21">
        <f t="shared" si="31"/>
        <v>0</v>
      </c>
      <c r="P141" s="21">
        <f t="shared" si="31"/>
        <v>0</v>
      </c>
      <c r="Q141" s="21">
        <f t="shared" si="31"/>
        <v>0</v>
      </c>
      <c r="R141" s="21">
        <f t="shared" si="31"/>
        <v>0</v>
      </c>
      <c r="S141" s="21">
        <f t="shared" si="31"/>
        <v>0</v>
      </c>
      <c r="T141" s="21">
        <f t="shared" si="31"/>
        <v>0</v>
      </c>
      <c r="U141" s="21">
        <f t="shared" si="31"/>
        <v>0</v>
      </c>
      <c r="V141" s="21">
        <f t="shared" si="31"/>
        <v>0</v>
      </c>
      <c r="W141" s="21">
        <f t="shared" si="31"/>
        <v>0</v>
      </c>
      <c r="X141" s="21">
        <f t="shared" si="31"/>
        <v>0</v>
      </c>
      <c r="Y141" s="21">
        <f t="shared" si="31"/>
        <v>0</v>
      </c>
      <c r="Z141" s="21">
        <f t="shared" si="31"/>
        <v>0</v>
      </c>
      <c r="AA141" s="21">
        <f t="shared" si="31"/>
        <v>0</v>
      </c>
      <c r="AB141" s="21">
        <f t="shared" si="31"/>
        <v>0</v>
      </c>
      <c r="AC141" s="21">
        <f t="shared" si="31"/>
        <v>0</v>
      </c>
      <c r="AD141" s="21">
        <f t="shared" si="31"/>
        <v>0</v>
      </c>
      <c r="AE141" s="21">
        <f t="shared" si="31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2">+C150+C151</f>
        <v>0</v>
      </c>
      <c r="D149" s="21">
        <f t="shared" si="32"/>
        <v>0</v>
      </c>
      <c r="E149" s="21">
        <f t="shared" si="32"/>
        <v>0</v>
      </c>
      <c r="F149" s="21">
        <f t="shared" si="32"/>
        <v>0</v>
      </c>
      <c r="G149" s="21">
        <f t="shared" si="32"/>
        <v>0</v>
      </c>
      <c r="H149" s="21">
        <f t="shared" si="32"/>
        <v>0</v>
      </c>
      <c r="I149" s="21">
        <f t="shared" si="32"/>
        <v>0</v>
      </c>
      <c r="J149" s="21">
        <f t="shared" si="32"/>
        <v>0</v>
      </c>
      <c r="K149" s="21">
        <f t="shared" si="32"/>
        <v>0</v>
      </c>
      <c r="L149" s="21">
        <f t="shared" si="32"/>
        <v>0</v>
      </c>
      <c r="M149" s="21">
        <f t="shared" si="32"/>
        <v>0</v>
      </c>
      <c r="N149" s="21">
        <f t="shared" si="32"/>
        <v>0</v>
      </c>
      <c r="O149" s="21">
        <f t="shared" si="32"/>
        <v>0</v>
      </c>
      <c r="P149" s="21">
        <f t="shared" si="32"/>
        <v>0</v>
      </c>
      <c r="Q149" s="21">
        <f t="shared" si="32"/>
        <v>0</v>
      </c>
      <c r="R149" s="21">
        <f t="shared" si="32"/>
        <v>0</v>
      </c>
      <c r="S149" s="21">
        <f t="shared" si="32"/>
        <v>0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3">+D155</f>
        <v>0</v>
      </c>
      <c r="E154" s="21">
        <f t="shared" si="33"/>
        <v>0</v>
      </c>
      <c r="F154" s="21">
        <f t="shared" si="33"/>
        <v>0</v>
      </c>
      <c r="G154" s="21">
        <f t="shared" si="33"/>
        <v>0</v>
      </c>
      <c r="H154" s="21">
        <f t="shared" si="33"/>
        <v>0</v>
      </c>
      <c r="I154" s="21">
        <f t="shared" si="33"/>
        <v>0</v>
      </c>
      <c r="J154" s="21">
        <f t="shared" si="33"/>
        <v>0</v>
      </c>
      <c r="K154" s="21">
        <f t="shared" si="33"/>
        <v>0</v>
      </c>
      <c r="L154" s="21">
        <f t="shared" si="33"/>
        <v>0</v>
      </c>
      <c r="M154" s="21">
        <f t="shared" si="33"/>
        <v>0</v>
      </c>
      <c r="N154" s="21">
        <f t="shared" si="33"/>
        <v>0</v>
      </c>
      <c r="O154" s="21">
        <f t="shared" si="33"/>
        <v>0</v>
      </c>
      <c r="P154" s="21">
        <f t="shared" si="33"/>
        <v>0</v>
      </c>
      <c r="Q154" s="21">
        <f t="shared" si="33"/>
        <v>0</v>
      </c>
      <c r="R154" s="21">
        <f t="shared" si="33"/>
        <v>0</v>
      </c>
      <c r="S154" s="21">
        <f t="shared" si="33"/>
        <v>0</v>
      </c>
      <c r="T154" s="21">
        <f t="shared" si="33"/>
        <v>0</v>
      </c>
      <c r="U154" s="21">
        <f t="shared" si="33"/>
        <v>0</v>
      </c>
      <c r="V154" s="21">
        <f t="shared" si="33"/>
        <v>0</v>
      </c>
      <c r="W154" s="21">
        <f t="shared" si="33"/>
        <v>0</v>
      </c>
      <c r="X154" s="21">
        <f t="shared" si="33"/>
        <v>0</v>
      </c>
      <c r="Y154" s="21">
        <f t="shared" si="33"/>
        <v>0</v>
      </c>
      <c r="Z154" s="21">
        <f t="shared" si="33"/>
        <v>0</v>
      </c>
      <c r="AA154" s="21">
        <f t="shared" si="33"/>
        <v>0</v>
      </c>
      <c r="AB154" s="21">
        <f t="shared" si="33"/>
        <v>0</v>
      </c>
      <c r="AC154" s="21">
        <f t="shared" si="33"/>
        <v>0</v>
      </c>
      <c r="AD154" s="21">
        <f t="shared" si="33"/>
        <v>0</v>
      </c>
      <c r="AE154" s="21">
        <f t="shared" si="33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1.4643604972349609E-3</v>
      </c>
      <c r="D160" s="21">
        <f t="shared" ref="D160:AE160" si="34">+D161+D168+D169+D170+D171+D172</f>
        <v>4.9129620438247857E-3</v>
      </c>
      <c r="E160" s="21">
        <f t="shared" si="34"/>
        <v>1.0488355516662414E-2</v>
      </c>
      <c r="F160" s="21">
        <f t="shared" si="34"/>
        <v>1.347695383885091E-2</v>
      </c>
      <c r="G160" s="21">
        <f t="shared" si="34"/>
        <v>0.14128889154920052</v>
      </c>
      <c r="H160" s="21">
        <f t="shared" si="34"/>
        <v>0.3155513819660285</v>
      </c>
      <c r="I160" s="21">
        <f t="shared" si="34"/>
        <v>0.65122924732314691</v>
      </c>
      <c r="J160" s="21">
        <f t="shared" si="34"/>
        <v>1.4311652767501641</v>
      </c>
      <c r="K160" s="21">
        <f t="shared" si="34"/>
        <v>1.5049454471258139</v>
      </c>
      <c r="L160" s="21">
        <f t="shared" si="34"/>
        <v>2.4243638505609764</v>
      </c>
      <c r="M160" s="21">
        <f t="shared" si="34"/>
        <v>3.2664783759232168</v>
      </c>
      <c r="N160" s="21">
        <f t="shared" si="34"/>
        <v>5.0176956287153827</v>
      </c>
      <c r="O160" s="21">
        <f t="shared" si="34"/>
        <v>5.0940298110672666</v>
      </c>
      <c r="P160" s="21">
        <f t="shared" si="34"/>
        <v>7.0359863291721423</v>
      </c>
      <c r="Q160" s="21">
        <f t="shared" si="34"/>
        <v>8.0869948371794198</v>
      </c>
      <c r="R160" s="21">
        <f t="shared" si="34"/>
        <v>11.394320540088035</v>
      </c>
      <c r="S160" s="21">
        <f t="shared" si="34"/>
        <v>13.634288672846683</v>
      </c>
      <c r="T160" s="21">
        <f t="shared" si="34"/>
        <v>17.504081470367232</v>
      </c>
      <c r="U160" s="21">
        <f t="shared" si="34"/>
        <v>20.398423805609795</v>
      </c>
      <c r="V160" s="21">
        <f t="shared" si="34"/>
        <v>24.817185947695222</v>
      </c>
      <c r="W160" s="21">
        <f t="shared" si="34"/>
        <v>27.639373850633199</v>
      </c>
      <c r="X160" s="21">
        <f t="shared" si="34"/>
        <v>33.004737749664152</v>
      </c>
      <c r="Y160" s="21">
        <f t="shared" si="34"/>
        <v>42.122178829903476</v>
      </c>
      <c r="Z160" s="21">
        <f t="shared" si="34"/>
        <v>46.153891916309306</v>
      </c>
      <c r="AA160" s="21">
        <f t="shared" si="34"/>
        <v>53.055867228997343</v>
      </c>
      <c r="AB160" s="21">
        <f t="shared" si="34"/>
        <v>51.446359279221234</v>
      </c>
      <c r="AC160" s="21">
        <f t="shared" si="34"/>
        <v>54.644554591488699</v>
      </c>
      <c r="AD160" s="21">
        <f t="shared" si="34"/>
        <v>62.687597848380605</v>
      </c>
      <c r="AE160" s="21">
        <f t="shared" si="34"/>
        <v>69.837691526536588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1.4643604972349609E-3</v>
      </c>
      <c r="D161" s="21">
        <f t="shared" ref="D161:AE161" si="35">+D162+D163+D164+D165+D166+D167</f>
        <v>4.9129620438247857E-3</v>
      </c>
      <c r="E161" s="21">
        <f t="shared" si="35"/>
        <v>1.0488355516662414E-2</v>
      </c>
      <c r="F161" s="21">
        <f t="shared" si="35"/>
        <v>1.347695383885091E-2</v>
      </c>
      <c r="G161" s="21">
        <f t="shared" si="35"/>
        <v>0.14128889154920052</v>
      </c>
      <c r="H161" s="21">
        <f t="shared" si="35"/>
        <v>0.3155513819660285</v>
      </c>
      <c r="I161" s="21">
        <f t="shared" si="35"/>
        <v>0.65122924732314691</v>
      </c>
      <c r="J161" s="21">
        <f t="shared" si="35"/>
        <v>1.428706862254326</v>
      </c>
      <c r="K161" s="21">
        <f t="shared" si="35"/>
        <v>1.4989763604653781</v>
      </c>
      <c r="L161" s="21">
        <f t="shared" si="35"/>
        <v>2.4093638162912141</v>
      </c>
      <c r="M161" s="21">
        <f t="shared" si="35"/>
        <v>3.238462874586729</v>
      </c>
      <c r="N161" s="21">
        <f t="shared" si="35"/>
        <v>4.9744590201194203</v>
      </c>
      <c r="O161" s="21">
        <f t="shared" si="35"/>
        <v>5.0383753571279728</v>
      </c>
      <c r="P161" s="21">
        <f t="shared" si="35"/>
        <v>6.9695850617373498</v>
      </c>
      <c r="Q161" s="21">
        <f t="shared" si="35"/>
        <v>7.9516318460115105</v>
      </c>
      <c r="R161" s="21">
        <f t="shared" si="35"/>
        <v>11.124761579864927</v>
      </c>
      <c r="S161" s="21">
        <f t="shared" si="35"/>
        <v>13.39414284400236</v>
      </c>
      <c r="T161" s="21">
        <f t="shared" si="35"/>
        <v>17.292412990598446</v>
      </c>
      <c r="U161" s="21">
        <f t="shared" si="35"/>
        <v>19.913972014435117</v>
      </c>
      <c r="V161" s="21">
        <f t="shared" si="35"/>
        <v>24.149337832135224</v>
      </c>
      <c r="W161" s="21">
        <f t="shared" si="35"/>
        <v>26.285591217213472</v>
      </c>
      <c r="X161" s="21">
        <f t="shared" si="35"/>
        <v>31.95732423831965</v>
      </c>
      <c r="Y161" s="21">
        <f t="shared" si="35"/>
        <v>40.347497541768426</v>
      </c>
      <c r="Z161" s="21">
        <f t="shared" si="35"/>
        <v>44.529634614091208</v>
      </c>
      <c r="AA161" s="21">
        <f t="shared" si="35"/>
        <v>51.209589783414771</v>
      </c>
      <c r="AB161" s="21">
        <f t="shared" si="35"/>
        <v>49.480220993996163</v>
      </c>
      <c r="AC161" s="21">
        <f t="shared" si="35"/>
        <v>51.931308005926219</v>
      </c>
      <c r="AD161" s="21">
        <f t="shared" si="35"/>
        <v>60.030812728792284</v>
      </c>
      <c r="AE161" s="21">
        <f t="shared" si="35"/>
        <v>67.554121330821687</v>
      </c>
    </row>
    <row r="162" spans="1:31" x14ac:dyDescent="0.2">
      <c r="A162" s="13" t="s">
        <v>345</v>
      </c>
      <c r="B162" s="4" t="s">
        <v>805</v>
      </c>
      <c r="C162" s="27">
        <v>1.4643604972349609E-3</v>
      </c>
      <c r="D162" s="27">
        <v>4.8958222945417957E-3</v>
      </c>
      <c r="E162" s="27">
        <v>1.0335432927699575E-2</v>
      </c>
      <c r="F162" s="27">
        <v>1.2678268974683909E-2</v>
      </c>
      <c r="G162" s="27">
        <v>2.1661863456543484E-2</v>
      </c>
      <c r="H162" s="27">
        <v>4.5131206021561648E-2</v>
      </c>
      <c r="I162" s="27">
        <v>6.4856657031665363E-2</v>
      </c>
      <c r="J162" s="27">
        <v>0.11552972683309207</v>
      </c>
      <c r="K162" s="27">
        <v>0.13913716156444678</v>
      </c>
      <c r="L162" s="27">
        <v>0.19573945300150805</v>
      </c>
      <c r="M162" s="27">
        <v>0.29721643667200293</v>
      </c>
      <c r="N162" s="27">
        <v>0.46885336266024585</v>
      </c>
      <c r="O162" s="27">
        <v>0.45156513749647637</v>
      </c>
      <c r="P162" s="27">
        <v>0.59862117119177904</v>
      </c>
      <c r="Q162" s="27">
        <v>0.46080771198545745</v>
      </c>
      <c r="R162" s="27">
        <v>2.0421445057560854</v>
      </c>
      <c r="S162" s="27">
        <v>1.991185383568133</v>
      </c>
      <c r="T162" s="27">
        <v>3.4069314970460822</v>
      </c>
      <c r="U162" s="27">
        <v>3.8777150300369438</v>
      </c>
      <c r="V162" s="27">
        <v>4.6424912476044744</v>
      </c>
      <c r="W162" s="27">
        <v>5.3273012931579524</v>
      </c>
      <c r="X162" s="27">
        <v>5.8217736525195747</v>
      </c>
      <c r="Y162" s="27">
        <v>6.5846893461819862</v>
      </c>
      <c r="Z162" s="27">
        <v>7.3070850139332677</v>
      </c>
      <c r="AA162" s="27">
        <v>8.9863572337912991</v>
      </c>
      <c r="AB162" s="27">
        <v>9.4289212772850846</v>
      </c>
      <c r="AC162" s="27">
        <v>9.925159578553167</v>
      </c>
      <c r="AD162" s="27">
        <v>10.237250963774965</v>
      </c>
      <c r="AE162" s="27">
        <v>11.105204518967582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1.7139749282990149E-5</v>
      </c>
      <c r="E163" s="27">
        <v>1.5291904465897536E-4</v>
      </c>
      <c r="F163" s="27">
        <v>7.8517042810980668E-4</v>
      </c>
      <c r="G163" s="27">
        <v>6.6479571017245337E-3</v>
      </c>
      <c r="H163" s="27">
        <v>1.1587341489054281E-2</v>
      </c>
      <c r="I163" s="27">
        <v>3.7262320329402701E-2</v>
      </c>
      <c r="J163" s="27">
        <v>7.1008159313752719E-2</v>
      </c>
      <c r="K163" s="27">
        <v>5.8176855489666605E-2</v>
      </c>
      <c r="L163" s="27">
        <v>5.6594257830714687E-2</v>
      </c>
      <c r="M163" s="27">
        <v>0.13433605678862057</v>
      </c>
      <c r="N163" s="27">
        <v>0.14166666108585318</v>
      </c>
      <c r="O163" s="27">
        <v>0.10782761566497792</v>
      </c>
      <c r="P163" s="27">
        <v>0.14718097933916999</v>
      </c>
      <c r="Q163" s="27">
        <v>0.18640657333099811</v>
      </c>
      <c r="R163" s="27">
        <v>0.27413802704269097</v>
      </c>
      <c r="S163" s="27">
        <v>0.26804559195254957</v>
      </c>
      <c r="T163" s="27">
        <v>0.33186868439245432</v>
      </c>
      <c r="U163" s="27">
        <v>0.28958505022253633</v>
      </c>
      <c r="V163" s="27">
        <v>0.33829475081506383</v>
      </c>
      <c r="W163" s="27">
        <v>0.50829234691030767</v>
      </c>
      <c r="X163" s="27">
        <v>0.90705682466814175</v>
      </c>
      <c r="Y163" s="27">
        <v>0.90393971902589132</v>
      </c>
      <c r="Z163" s="27">
        <v>0.73721476366703753</v>
      </c>
      <c r="AA163" s="27">
        <v>0.83696471737343592</v>
      </c>
      <c r="AB163" s="27">
        <v>1.2065705430021314</v>
      </c>
      <c r="AC163" s="27">
        <v>1.2093370011235223</v>
      </c>
      <c r="AD163" s="27">
        <v>1.1015662550412983</v>
      </c>
      <c r="AE163" s="27">
        <v>1.1856119817026112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0.62482711255489654</v>
      </c>
      <c r="M164" s="27">
        <v>0.78733585588600419</v>
      </c>
      <c r="N164" s="27">
        <v>2.0902200763359433</v>
      </c>
      <c r="O164" s="27">
        <v>2.0107395534117307</v>
      </c>
      <c r="P164" s="27">
        <v>3.2783939800427846</v>
      </c>
      <c r="Q164" s="27">
        <v>3.8460826858658086</v>
      </c>
      <c r="R164" s="27">
        <v>4.6778061207493034</v>
      </c>
      <c r="S164" s="27">
        <v>5.7790001344414996</v>
      </c>
      <c r="T164" s="27">
        <v>7.2610552325600652</v>
      </c>
      <c r="U164" s="27">
        <v>8.1035368874317353</v>
      </c>
      <c r="V164" s="27">
        <v>9.5972172854298154</v>
      </c>
      <c r="W164" s="27">
        <v>11.661351960244613</v>
      </c>
      <c r="X164" s="27">
        <v>14.199779658436178</v>
      </c>
      <c r="Y164" s="27">
        <v>19.042200027089869</v>
      </c>
      <c r="Z164" s="27">
        <v>21.054766158868151</v>
      </c>
      <c r="AA164" s="27">
        <v>24.347479923620437</v>
      </c>
      <c r="AB164" s="27">
        <v>21.238592546438465</v>
      </c>
      <c r="AC164" s="27">
        <v>21.663908680882461</v>
      </c>
      <c r="AD164" s="27">
        <v>26.235250179118211</v>
      </c>
      <c r="AE164" s="27">
        <v>31.820272638025493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6.6271124110393268E-3</v>
      </c>
      <c r="M165" s="27">
        <v>8.1674051740083763E-3</v>
      </c>
      <c r="N165" s="27">
        <v>1.1326910116031812E-2</v>
      </c>
      <c r="O165" s="27">
        <v>2.7858813709635524E-2</v>
      </c>
      <c r="P165" s="27">
        <v>6.8683792650492695E-2</v>
      </c>
      <c r="Q165" s="27">
        <v>8.9473381658047649E-2</v>
      </c>
      <c r="R165" s="27">
        <v>0.13062194468596372</v>
      </c>
      <c r="S165" s="27">
        <v>0.25289746879998176</v>
      </c>
      <c r="T165" s="27">
        <v>0.34380169589659831</v>
      </c>
      <c r="U165" s="27">
        <v>0.42754648890217706</v>
      </c>
      <c r="V165" s="27">
        <v>0.7033483429500702</v>
      </c>
      <c r="W165" s="27">
        <v>0.83042151784914287</v>
      </c>
      <c r="X165" s="27">
        <v>0.91910663775364931</v>
      </c>
      <c r="Y165" s="27">
        <v>1.3076108379541034</v>
      </c>
      <c r="Z165" s="27">
        <v>1.517724581314136</v>
      </c>
      <c r="AA165" s="27">
        <v>1.5838401213247766</v>
      </c>
      <c r="AB165" s="27">
        <v>1.3268149506193574</v>
      </c>
      <c r="AC165" s="27">
        <v>1.2877705661248582</v>
      </c>
      <c r="AD165" s="27">
        <v>1.3138858741847825</v>
      </c>
      <c r="AE165" s="27">
        <v>1.2603923339077434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1.3511151212893743E-5</v>
      </c>
      <c r="G166" s="27">
        <v>1.1520968869115233E-5</v>
      </c>
      <c r="H166" s="27">
        <v>3.7947226371392667E-4</v>
      </c>
      <c r="I166" s="27">
        <v>7.1767959974515527E-4</v>
      </c>
      <c r="J166" s="27">
        <v>6.741649722602632E-3</v>
      </c>
      <c r="K166" s="27">
        <v>4.8395946290912973E-3</v>
      </c>
      <c r="L166" s="27">
        <v>1.6549420997781859E-2</v>
      </c>
      <c r="M166" s="27">
        <v>1.1786131250702251E-2</v>
      </c>
      <c r="N166" s="27">
        <v>1.4737126684165188E-2</v>
      </c>
      <c r="O166" s="27">
        <v>7.0579382908261185E-2</v>
      </c>
      <c r="P166" s="27">
        <v>0.15163569868932919</v>
      </c>
      <c r="Q166" s="27">
        <v>0.20706952177048174</v>
      </c>
      <c r="R166" s="27">
        <v>0.24597462871745115</v>
      </c>
      <c r="S166" s="27">
        <v>0.39221536517711492</v>
      </c>
      <c r="T166" s="27">
        <v>0.50079408662863356</v>
      </c>
      <c r="U166" s="27">
        <v>0.66972891812828539</v>
      </c>
      <c r="V166" s="27">
        <v>0.80001915579829463</v>
      </c>
      <c r="W166" s="27">
        <v>1.0613398080529677</v>
      </c>
      <c r="X166" s="27">
        <v>1.6614161872445596</v>
      </c>
      <c r="Y166" s="27">
        <v>1.9090362726576295</v>
      </c>
      <c r="Z166" s="27">
        <v>2.4374909681753518</v>
      </c>
      <c r="AA166" s="27">
        <v>2.7763665025595086</v>
      </c>
      <c r="AB166" s="27">
        <v>2.8962467712063638</v>
      </c>
      <c r="AC166" s="27">
        <v>3.1410240533874783</v>
      </c>
      <c r="AD166" s="27">
        <v>4.2459119364519697</v>
      </c>
      <c r="AE166" s="27">
        <v>5.1604841205952274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3.5443038618823596E-9</v>
      </c>
      <c r="F167" s="27">
        <v>3.2848443005766736E-9</v>
      </c>
      <c r="G167" s="27">
        <v>0.11296755002206339</v>
      </c>
      <c r="H167" s="27">
        <v>0.25845336219169862</v>
      </c>
      <c r="I167" s="27">
        <v>0.54839259036233368</v>
      </c>
      <c r="J167" s="27">
        <v>1.2354273263848785</v>
      </c>
      <c r="K167" s="27">
        <v>1.2968227487821733</v>
      </c>
      <c r="L167" s="27">
        <v>1.5090264594952734</v>
      </c>
      <c r="M167" s="27">
        <v>1.9996209888153906</v>
      </c>
      <c r="N167" s="27">
        <v>2.2476548832371805</v>
      </c>
      <c r="O167" s="27">
        <v>2.3698048539368912</v>
      </c>
      <c r="P167" s="27">
        <v>2.7250694398237942</v>
      </c>
      <c r="Q167" s="27">
        <v>3.1617919714007168</v>
      </c>
      <c r="R167" s="27">
        <v>3.7540763529134327</v>
      </c>
      <c r="S167" s="27">
        <v>4.7107989000630806</v>
      </c>
      <c r="T167" s="27">
        <v>5.4479617940746126</v>
      </c>
      <c r="U167" s="27">
        <v>6.5458596397134405</v>
      </c>
      <c r="V167" s="27">
        <v>8.067967049537506</v>
      </c>
      <c r="W167" s="27">
        <v>6.8968842909984893</v>
      </c>
      <c r="X167" s="27">
        <v>8.4481912776975445</v>
      </c>
      <c r="Y167" s="27">
        <v>10.600021338858944</v>
      </c>
      <c r="Z167" s="27">
        <v>11.475353128133261</v>
      </c>
      <c r="AA167" s="27">
        <v>12.678581284745315</v>
      </c>
      <c r="AB167" s="27">
        <v>13.383074905444756</v>
      </c>
      <c r="AC167" s="27">
        <v>14.70410812585474</v>
      </c>
      <c r="AD167" s="27">
        <v>16.896947520221058</v>
      </c>
      <c r="AE167" s="27">
        <v>17.02215573762302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1.3307209561730208E-4</v>
      </c>
      <c r="Q168" s="27">
        <v>6.2258860816664652E-2</v>
      </c>
      <c r="R168" s="27">
        <v>0.18307991501020313</v>
      </c>
      <c r="S168" s="27">
        <v>0.1341696165758382</v>
      </c>
      <c r="T168" s="27">
        <v>8.6144606882788327E-2</v>
      </c>
      <c r="U168" s="27">
        <v>0.23209606925003104</v>
      </c>
      <c r="V168" s="27">
        <v>0.2945290395889204</v>
      </c>
      <c r="W168" s="27">
        <v>0.87404662796639243</v>
      </c>
      <c r="X168" s="27">
        <v>0.4287838340223159</v>
      </c>
      <c r="Y168" s="27">
        <v>0.89074699251865874</v>
      </c>
      <c r="Z168" s="27">
        <v>0.5974463835353222</v>
      </c>
      <c r="AA168" s="27">
        <v>0.78627552753496666</v>
      </c>
      <c r="AB168" s="27">
        <v>0.85051339690497652</v>
      </c>
      <c r="AC168" s="27">
        <v>1.4068506997228554</v>
      </c>
      <c r="AD168" s="27">
        <v>1.2742677467026953</v>
      </c>
      <c r="AE168" s="27">
        <v>1.047887080140135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2.4584144958382068E-3</v>
      </c>
      <c r="K169" s="27">
        <v>5.4201721497524934E-3</v>
      </c>
      <c r="L169" s="27">
        <v>1.1592117501274453E-2</v>
      </c>
      <c r="M169" s="27">
        <v>2.0997449198522873E-2</v>
      </c>
      <c r="N169" s="27">
        <v>3.448859799794142E-2</v>
      </c>
      <c r="O169" s="27">
        <v>4.7273971684680796E-2</v>
      </c>
      <c r="P169" s="27">
        <v>6.0866875729774894E-2</v>
      </c>
      <c r="Q169" s="27">
        <v>7.0162410122595595E-2</v>
      </c>
      <c r="R169" s="27">
        <v>8.2763427692298983E-2</v>
      </c>
      <c r="S169" s="27">
        <v>0.10093533780347211</v>
      </c>
      <c r="T169" s="27">
        <v>0.1209392927375036</v>
      </c>
      <c r="U169" s="27">
        <v>0.16157611000048847</v>
      </c>
      <c r="V169" s="27">
        <v>0.179375462232919</v>
      </c>
      <c r="W169" s="27">
        <v>0.24990483590436383</v>
      </c>
      <c r="X169" s="27">
        <v>0.36420683772679491</v>
      </c>
      <c r="Y169" s="27">
        <v>0.60127326054712282</v>
      </c>
      <c r="Z169" s="27">
        <v>0.70387802210707751</v>
      </c>
      <c r="AA169" s="27">
        <v>0.74786912454871435</v>
      </c>
      <c r="AB169" s="27">
        <v>0.83642555047219302</v>
      </c>
      <c r="AC169" s="27">
        <v>0.88254274272797861</v>
      </c>
      <c r="AD169" s="27">
        <v>0.84889813809903958</v>
      </c>
      <c r="AE169" s="27">
        <v>0.79842859369002395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8.9345471538799404E-2</v>
      </c>
      <c r="V170" s="27">
        <v>0.19234659577817659</v>
      </c>
      <c r="W170" s="27">
        <v>0.22522560314330972</v>
      </c>
      <c r="X170" s="27">
        <v>0.24556805150642577</v>
      </c>
      <c r="Y170" s="27">
        <v>0.26682280253229951</v>
      </c>
      <c r="Z170" s="27">
        <v>0.3017198798679126</v>
      </c>
      <c r="AA170" s="27">
        <v>0.28985285396312815</v>
      </c>
      <c r="AB170" s="27">
        <v>0.2070023694796444</v>
      </c>
      <c r="AC170" s="27">
        <v>0.36574792710443049</v>
      </c>
      <c r="AD170" s="27">
        <v>0.47305353571045283</v>
      </c>
      <c r="AE170" s="27">
        <v>0.35031321259325032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5.48914510683451E-4</v>
      </c>
      <c r="L171" s="27">
        <v>3.4079167684879347E-3</v>
      </c>
      <c r="M171" s="27">
        <v>7.0180521379651396E-3</v>
      </c>
      <c r="N171" s="27">
        <v>8.7480105980210828E-3</v>
      </c>
      <c r="O171" s="27">
        <v>8.3804822546130597E-3</v>
      </c>
      <c r="P171" s="27">
        <v>5.4013196093998933E-3</v>
      </c>
      <c r="Q171" s="27">
        <v>2.9417202286500239E-3</v>
      </c>
      <c r="R171" s="27">
        <v>3.7156175206041306E-3</v>
      </c>
      <c r="S171" s="27">
        <v>5.0408744650134504E-3</v>
      </c>
      <c r="T171" s="27">
        <v>4.5845801484947169E-3</v>
      </c>
      <c r="U171" s="27">
        <v>1.4341403853612635E-3</v>
      </c>
      <c r="V171" s="27">
        <v>1.5970179599855794E-3</v>
      </c>
      <c r="W171" s="27">
        <v>4.6055664056569648E-3</v>
      </c>
      <c r="X171" s="27">
        <v>8.8547880889591462E-3</v>
      </c>
      <c r="Y171" s="27">
        <v>1.583823253697E-2</v>
      </c>
      <c r="Z171" s="27">
        <v>2.1213016707791264E-2</v>
      </c>
      <c r="AA171" s="27">
        <v>2.2279939535762509E-2</v>
      </c>
      <c r="AB171" s="27">
        <v>7.2196968368253983E-2</v>
      </c>
      <c r="AC171" s="27">
        <v>5.8105216007223272E-2</v>
      </c>
      <c r="AD171" s="27">
        <v>6.0565699076126016E-2</v>
      </c>
      <c r="AE171" s="27">
        <v>8.6941309291499153E-2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1.4643604972349609E-3</v>
      </c>
      <c r="D455" s="28">
        <f t="shared" si="94"/>
        <v>4.9129620438247857E-3</v>
      </c>
      <c r="E455" s="28">
        <f t="shared" si="94"/>
        <v>1.0488355516662414E-2</v>
      </c>
      <c r="F455" s="28">
        <f t="shared" si="94"/>
        <v>1.347695383885091E-2</v>
      </c>
      <c r="G455" s="28">
        <f t="shared" si="94"/>
        <v>0.14128889154920052</v>
      </c>
      <c r="H455" s="28">
        <f t="shared" si="94"/>
        <v>0.3155513819660285</v>
      </c>
      <c r="I455" s="28">
        <f t="shared" si="94"/>
        <v>0.65122924732314691</v>
      </c>
      <c r="J455" s="28">
        <f t="shared" si="94"/>
        <v>1.4311652767501641</v>
      </c>
      <c r="K455" s="28">
        <f t="shared" si="94"/>
        <v>1.5049454471258139</v>
      </c>
      <c r="L455" s="28">
        <f t="shared" si="94"/>
        <v>2.4243638505609764</v>
      </c>
      <c r="M455" s="28">
        <f t="shared" si="94"/>
        <v>3.2664783759232168</v>
      </c>
      <c r="N455" s="28">
        <f t="shared" si="94"/>
        <v>5.0176956287153827</v>
      </c>
      <c r="O455" s="28">
        <f t="shared" si="94"/>
        <v>5.0940298110672666</v>
      </c>
      <c r="P455" s="28">
        <f t="shared" si="94"/>
        <v>7.0359863291721423</v>
      </c>
      <c r="Q455" s="28">
        <f t="shared" si="94"/>
        <v>8.0869948371794198</v>
      </c>
      <c r="R455" s="28">
        <f t="shared" si="94"/>
        <v>11.394320540088035</v>
      </c>
      <c r="S455" s="28">
        <f t="shared" si="94"/>
        <v>13.634288672846683</v>
      </c>
      <c r="T455" s="28">
        <f t="shared" si="94"/>
        <v>17.504081470367232</v>
      </c>
      <c r="U455" s="28">
        <f t="shared" si="94"/>
        <v>20.398423805609795</v>
      </c>
      <c r="V455" s="28">
        <f t="shared" si="94"/>
        <v>24.817185947695222</v>
      </c>
      <c r="W455" s="28">
        <f t="shared" si="94"/>
        <v>27.639373850633199</v>
      </c>
      <c r="X455" s="28">
        <f t="shared" si="94"/>
        <v>33.004737749664152</v>
      </c>
      <c r="Y455" s="28">
        <f t="shared" si="94"/>
        <v>42.122178829903476</v>
      </c>
      <c r="Z455" s="28">
        <f t="shared" si="94"/>
        <v>46.153891916309306</v>
      </c>
      <c r="AA455" s="28">
        <f t="shared" si="94"/>
        <v>53.055867228997343</v>
      </c>
      <c r="AB455" s="28">
        <f t="shared" si="94"/>
        <v>51.446359279221234</v>
      </c>
      <c r="AC455" s="28">
        <f t="shared" si="94"/>
        <v>54.644554591488699</v>
      </c>
      <c r="AD455" s="28">
        <f t="shared" si="94"/>
        <v>62.687597848380605</v>
      </c>
      <c r="AE455" s="28">
        <f t="shared" si="94"/>
        <v>69.837691526536588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1.4643604972349609E-3</v>
      </c>
      <c r="D471" s="28">
        <f t="shared" si="99"/>
        <v>4.9129620438247857E-3</v>
      </c>
      <c r="E471" s="28">
        <f t="shared" si="99"/>
        <v>1.0488355516662414E-2</v>
      </c>
      <c r="F471" s="28">
        <f t="shared" si="99"/>
        <v>1.347695383885091E-2</v>
      </c>
      <c r="G471" s="28">
        <f t="shared" si="99"/>
        <v>0.14128889154920052</v>
      </c>
      <c r="H471" s="28">
        <f t="shared" si="99"/>
        <v>0.3155513819660285</v>
      </c>
      <c r="I471" s="28">
        <f t="shared" si="99"/>
        <v>0.65122924732314691</v>
      </c>
      <c r="J471" s="28">
        <f t="shared" si="99"/>
        <v>1.4311652767501641</v>
      </c>
      <c r="K471" s="28">
        <f t="shared" si="99"/>
        <v>1.5049454471258139</v>
      </c>
      <c r="L471" s="28">
        <f t="shared" si="99"/>
        <v>2.4243638505609764</v>
      </c>
      <c r="M471" s="28">
        <f t="shared" si="99"/>
        <v>3.2664783759232168</v>
      </c>
      <c r="N471" s="28">
        <f t="shared" si="99"/>
        <v>5.0176956287153827</v>
      </c>
      <c r="O471" s="28">
        <f t="shared" si="99"/>
        <v>5.0940298110672666</v>
      </c>
      <c r="P471" s="28">
        <f t="shared" si="99"/>
        <v>7.0359863291721423</v>
      </c>
      <c r="Q471" s="28">
        <f t="shared" si="99"/>
        <v>8.0869948371794198</v>
      </c>
      <c r="R471" s="28">
        <f t="shared" si="99"/>
        <v>11.394320540088035</v>
      </c>
      <c r="S471" s="28">
        <f t="shared" si="99"/>
        <v>13.634288672846683</v>
      </c>
      <c r="T471" s="28">
        <f t="shared" si="99"/>
        <v>17.504081470367232</v>
      </c>
      <c r="U471" s="28">
        <f t="shared" si="99"/>
        <v>20.398423805609795</v>
      </c>
      <c r="V471" s="28">
        <f t="shared" si="99"/>
        <v>24.817185947695222</v>
      </c>
      <c r="W471" s="28">
        <f t="shared" si="99"/>
        <v>27.639373850633199</v>
      </c>
      <c r="X471" s="28">
        <f t="shared" si="99"/>
        <v>33.004737749664152</v>
      </c>
      <c r="Y471" s="28">
        <f t="shared" si="99"/>
        <v>42.122178829903476</v>
      </c>
      <c r="Z471" s="28">
        <f t="shared" si="99"/>
        <v>46.153891916309306</v>
      </c>
      <c r="AA471" s="28">
        <f t="shared" si="99"/>
        <v>53.055867228997343</v>
      </c>
      <c r="AB471" s="28">
        <f t="shared" si="99"/>
        <v>51.446359279221234</v>
      </c>
      <c r="AC471" s="28">
        <f t="shared" si="99"/>
        <v>54.644554591488699</v>
      </c>
      <c r="AD471" s="28">
        <f t="shared" si="99"/>
        <v>62.687597848380605</v>
      </c>
      <c r="AE471" s="28">
        <f t="shared" si="99"/>
        <v>69.837691526536588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2">+D503+D507</f>
        <v>0</v>
      </c>
      <c r="E502" s="21">
        <f t="shared" si="102"/>
        <v>0</v>
      </c>
      <c r="F502" s="21">
        <f t="shared" si="102"/>
        <v>0</v>
      </c>
      <c r="G502" s="21">
        <f t="shared" si="102"/>
        <v>0</v>
      </c>
      <c r="H502" s="21">
        <f t="shared" si="102"/>
        <v>0</v>
      </c>
      <c r="I502" s="21">
        <f t="shared" si="102"/>
        <v>0</v>
      </c>
      <c r="J502" s="21">
        <f t="shared" si="102"/>
        <v>0</v>
      </c>
      <c r="K502" s="21">
        <f t="shared" si="102"/>
        <v>0</v>
      </c>
      <c r="L502" s="21">
        <f t="shared" si="102"/>
        <v>0</v>
      </c>
      <c r="M502" s="21">
        <f t="shared" si="102"/>
        <v>0</v>
      </c>
      <c r="N502" s="21">
        <f t="shared" si="102"/>
        <v>0</v>
      </c>
      <c r="O502" s="21">
        <f t="shared" si="102"/>
        <v>0</v>
      </c>
      <c r="P502" s="21">
        <f t="shared" si="102"/>
        <v>0</v>
      </c>
      <c r="Q502" s="21">
        <f t="shared" si="102"/>
        <v>0</v>
      </c>
      <c r="R502" s="21">
        <f t="shared" si="102"/>
        <v>0</v>
      </c>
      <c r="S502" s="21">
        <f t="shared" si="102"/>
        <v>0</v>
      </c>
      <c r="T502" s="21">
        <f t="shared" si="102"/>
        <v>0</v>
      </c>
      <c r="U502" s="21">
        <f t="shared" si="102"/>
        <v>0</v>
      </c>
      <c r="V502" s="21">
        <f t="shared" si="102"/>
        <v>0</v>
      </c>
      <c r="W502" s="21">
        <f t="shared" si="102"/>
        <v>0</v>
      </c>
      <c r="X502" s="21">
        <f t="shared" si="102"/>
        <v>0</v>
      </c>
      <c r="Y502" s="21">
        <f t="shared" si="102"/>
        <v>0</v>
      </c>
      <c r="Z502" s="21">
        <f t="shared" si="102"/>
        <v>0</v>
      </c>
      <c r="AA502" s="21">
        <f t="shared" si="102"/>
        <v>0</v>
      </c>
      <c r="AB502" s="21">
        <f t="shared" si="102"/>
        <v>0</v>
      </c>
      <c r="AC502" s="21">
        <f t="shared" si="102"/>
        <v>0</v>
      </c>
      <c r="AD502" s="21">
        <f t="shared" si="102"/>
        <v>0</v>
      </c>
      <c r="AE502" s="21">
        <f t="shared" si="102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3">+D155</f>
        <v>0</v>
      </c>
      <c r="E503" s="37">
        <f t="shared" si="103"/>
        <v>0</v>
      </c>
      <c r="F503" s="37">
        <f t="shared" si="103"/>
        <v>0</v>
      </c>
      <c r="G503" s="37">
        <f t="shared" si="103"/>
        <v>0</v>
      </c>
      <c r="H503" s="37">
        <f t="shared" si="103"/>
        <v>0</v>
      </c>
      <c r="I503" s="37">
        <f t="shared" si="103"/>
        <v>0</v>
      </c>
      <c r="J503" s="37">
        <f t="shared" si="103"/>
        <v>0</v>
      </c>
      <c r="K503" s="37">
        <f t="shared" si="103"/>
        <v>0</v>
      </c>
      <c r="L503" s="37">
        <f t="shared" si="103"/>
        <v>0</v>
      </c>
      <c r="M503" s="37">
        <f t="shared" si="103"/>
        <v>0</v>
      </c>
      <c r="N503" s="37">
        <f t="shared" si="103"/>
        <v>0</v>
      </c>
      <c r="O503" s="37">
        <f t="shared" si="103"/>
        <v>0</v>
      </c>
      <c r="P503" s="37">
        <f t="shared" si="103"/>
        <v>0</v>
      </c>
      <c r="Q503" s="37">
        <f t="shared" si="103"/>
        <v>0</v>
      </c>
      <c r="R503" s="37">
        <f t="shared" si="103"/>
        <v>0</v>
      </c>
      <c r="S503" s="37">
        <f t="shared" si="103"/>
        <v>0</v>
      </c>
      <c r="T503" s="37">
        <f t="shared" si="103"/>
        <v>0</v>
      </c>
      <c r="U503" s="37">
        <f t="shared" si="103"/>
        <v>0</v>
      </c>
      <c r="V503" s="37">
        <f t="shared" si="103"/>
        <v>0</v>
      </c>
      <c r="W503" s="37">
        <f t="shared" si="103"/>
        <v>0</v>
      </c>
      <c r="X503" s="37">
        <f t="shared" si="103"/>
        <v>0</v>
      </c>
      <c r="Y503" s="37">
        <f t="shared" si="103"/>
        <v>0</v>
      </c>
      <c r="Z503" s="37">
        <f t="shared" si="103"/>
        <v>0</v>
      </c>
      <c r="AA503" s="37">
        <f t="shared" si="103"/>
        <v>0</v>
      </c>
      <c r="AB503" s="37">
        <f t="shared" si="103"/>
        <v>0</v>
      </c>
      <c r="AC503" s="37">
        <f t="shared" si="103"/>
        <v>0</v>
      </c>
      <c r="AD503" s="37">
        <f t="shared" si="103"/>
        <v>0</v>
      </c>
      <c r="AE503" s="37">
        <f t="shared" si="103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1.4643604972349609E-3</v>
      </c>
      <c r="D508" s="21">
        <f t="shared" ref="D508:AE508" si="104">+D509+D510+D511+D512+D513+D514</f>
        <v>4.9129620438247857E-3</v>
      </c>
      <c r="E508" s="21">
        <f t="shared" si="104"/>
        <v>1.0488355516662414E-2</v>
      </c>
      <c r="F508" s="21">
        <f t="shared" si="104"/>
        <v>1.347695383885091E-2</v>
      </c>
      <c r="G508" s="21">
        <f t="shared" si="104"/>
        <v>0.14128889154920052</v>
      </c>
      <c r="H508" s="21">
        <f t="shared" si="104"/>
        <v>0.3155513819660285</v>
      </c>
      <c r="I508" s="21">
        <f t="shared" si="104"/>
        <v>0.65122924732314691</v>
      </c>
      <c r="J508" s="21">
        <f t="shared" si="104"/>
        <v>1.4311652767501641</v>
      </c>
      <c r="K508" s="21">
        <f t="shared" si="104"/>
        <v>1.5049454471258139</v>
      </c>
      <c r="L508" s="21">
        <f t="shared" si="104"/>
        <v>2.4243638505609764</v>
      </c>
      <c r="M508" s="21">
        <f t="shared" si="104"/>
        <v>3.2664783759232168</v>
      </c>
      <c r="N508" s="21">
        <f t="shared" si="104"/>
        <v>5.0176956287153827</v>
      </c>
      <c r="O508" s="21">
        <f t="shared" si="104"/>
        <v>5.0940298110672666</v>
      </c>
      <c r="P508" s="21">
        <f t="shared" si="104"/>
        <v>7.0359863291721423</v>
      </c>
      <c r="Q508" s="21">
        <f t="shared" si="104"/>
        <v>8.0869948371794198</v>
      </c>
      <c r="R508" s="21">
        <f t="shared" si="104"/>
        <v>11.394320540088035</v>
      </c>
      <c r="S508" s="21">
        <f t="shared" si="104"/>
        <v>13.634288672846683</v>
      </c>
      <c r="T508" s="21">
        <f t="shared" si="104"/>
        <v>17.504081470367232</v>
      </c>
      <c r="U508" s="21">
        <f t="shared" si="104"/>
        <v>20.398423805609795</v>
      </c>
      <c r="V508" s="21">
        <f t="shared" si="104"/>
        <v>24.817185947695222</v>
      </c>
      <c r="W508" s="21">
        <f t="shared" si="104"/>
        <v>27.639373850633199</v>
      </c>
      <c r="X508" s="21">
        <f t="shared" si="104"/>
        <v>33.004737749664152</v>
      </c>
      <c r="Y508" s="21">
        <f t="shared" si="104"/>
        <v>42.122178829903476</v>
      </c>
      <c r="Z508" s="21">
        <f t="shared" si="104"/>
        <v>46.153891916309306</v>
      </c>
      <c r="AA508" s="21">
        <f t="shared" si="104"/>
        <v>53.055867228997343</v>
      </c>
      <c r="AB508" s="21">
        <f t="shared" si="104"/>
        <v>51.446359279221234</v>
      </c>
      <c r="AC508" s="21">
        <f t="shared" si="104"/>
        <v>54.644554591488699</v>
      </c>
      <c r="AD508" s="21">
        <f t="shared" si="104"/>
        <v>62.687597848380605</v>
      </c>
      <c r="AE508" s="21">
        <f t="shared" si="104"/>
        <v>69.837691526536588</v>
      </c>
    </row>
    <row r="509" spans="1:31" x14ac:dyDescent="0.2">
      <c r="A509" s="9" t="s">
        <v>343</v>
      </c>
      <c r="B509" s="4" t="s">
        <v>344</v>
      </c>
      <c r="C509" s="37">
        <f>+C161</f>
        <v>1.4643604972349609E-3</v>
      </c>
      <c r="D509" s="37">
        <f t="shared" ref="D509:AE509" si="105">+D161</f>
        <v>4.9129620438247857E-3</v>
      </c>
      <c r="E509" s="37">
        <f t="shared" si="105"/>
        <v>1.0488355516662414E-2</v>
      </c>
      <c r="F509" s="37">
        <f t="shared" si="105"/>
        <v>1.347695383885091E-2</v>
      </c>
      <c r="G509" s="37">
        <f t="shared" si="105"/>
        <v>0.14128889154920052</v>
      </c>
      <c r="H509" s="37">
        <f t="shared" si="105"/>
        <v>0.3155513819660285</v>
      </c>
      <c r="I509" s="37">
        <f t="shared" si="105"/>
        <v>0.65122924732314691</v>
      </c>
      <c r="J509" s="37">
        <f t="shared" si="105"/>
        <v>1.428706862254326</v>
      </c>
      <c r="K509" s="37">
        <f t="shared" si="105"/>
        <v>1.4989763604653781</v>
      </c>
      <c r="L509" s="37">
        <f t="shared" si="105"/>
        <v>2.4093638162912141</v>
      </c>
      <c r="M509" s="37">
        <f t="shared" si="105"/>
        <v>3.238462874586729</v>
      </c>
      <c r="N509" s="37">
        <f t="shared" si="105"/>
        <v>4.9744590201194203</v>
      </c>
      <c r="O509" s="37">
        <f t="shared" si="105"/>
        <v>5.0383753571279728</v>
      </c>
      <c r="P509" s="37">
        <f t="shared" si="105"/>
        <v>6.9695850617373498</v>
      </c>
      <c r="Q509" s="37">
        <f t="shared" si="105"/>
        <v>7.9516318460115105</v>
      </c>
      <c r="R509" s="37">
        <f t="shared" si="105"/>
        <v>11.124761579864927</v>
      </c>
      <c r="S509" s="37">
        <f t="shared" si="105"/>
        <v>13.39414284400236</v>
      </c>
      <c r="T509" s="37">
        <f t="shared" si="105"/>
        <v>17.292412990598446</v>
      </c>
      <c r="U509" s="37">
        <f t="shared" si="105"/>
        <v>19.913972014435117</v>
      </c>
      <c r="V509" s="37">
        <f t="shared" si="105"/>
        <v>24.149337832135224</v>
      </c>
      <c r="W509" s="37">
        <f t="shared" si="105"/>
        <v>26.285591217213472</v>
      </c>
      <c r="X509" s="37">
        <f t="shared" si="105"/>
        <v>31.95732423831965</v>
      </c>
      <c r="Y509" s="37">
        <f t="shared" si="105"/>
        <v>40.347497541768426</v>
      </c>
      <c r="Z509" s="37">
        <f t="shared" si="105"/>
        <v>44.529634614091208</v>
      </c>
      <c r="AA509" s="37">
        <f t="shared" si="105"/>
        <v>51.209589783414771</v>
      </c>
      <c r="AB509" s="37">
        <f t="shared" si="105"/>
        <v>49.480220993996163</v>
      </c>
      <c r="AC509" s="37">
        <f t="shared" si="105"/>
        <v>51.931308005926219</v>
      </c>
      <c r="AD509" s="37">
        <f t="shared" si="105"/>
        <v>60.030812728792284</v>
      </c>
      <c r="AE509" s="37">
        <f t="shared" si="105"/>
        <v>67.554121330821687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6">+D168</f>
        <v>0</v>
      </c>
      <c r="E510" s="37">
        <f t="shared" si="106"/>
        <v>0</v>
      </c>
      <c r="F510" s="37">
        <f t="shared" si="106"/>
        <v>0</v>
      </c>
      <c r="G510" s="37">
        <f t="shared" si="106"/>
        <v>0</v>
      </c>
      <c r="H510" s="37">
        <f t="shared" si="106"/>
        <v>0</v>
      </c>
      <c r="I510" s="37">
        <f t="shared" si="106"/>
        <v>0</v>
      </c>
      <c r="J510" s="37">
        <f t="shared" si="106"/>
        <v>0</v>
      </c>
      <c r="K510" s="37">
        <f t="shared" si="106"/>
        <v>0</v>
      </c>
      <c r="L510" s="37">
        <f t="shared" si="106"/>
        <v>0</v>
      </c>
      <c r="M510" s="37">
        <f t="shared" si="106"/>
        <v>0</v>
      </c>
      <c r="N510" s="37">
        <f t="shared" si="106"/>
        <v>0</v>
      </c>
      <c r="O510" s="37">
        <f t="shared" si="106"/>
        <v>0</v>
      </c>
      <c r="P510" s="37">
        <f t="shared" si="106"/>
        <v>1.3307209561730208E-4</v>
      </c>
      <c r="Q510" s="37">
        <f t="shared" si="106"/>
        <v>6.2258860816664652E-2</v>
      </c>
      <c r="R510" s="37">
        <f t="shared" si="106"/>
        <v>0.18307991501020313</v>
      </c>
      <c r="S510" s="37">
        <f t="shared" si="106"/>
        <v>0.1341696165758382</v>
      </c>
      <c r="T510" s="37">
        <f t="shared" si="106"/>
        <v>8.6144606882788327E-2</v>
      </c>
      <c r="U510" s="37">
        <f t="shared" si="106"/>
        <v>0.23209606925003104</v>
      </c>
      <c r="V510" s="37">
        <f t="shared" si="106"/>
        <v>0.2945290395889204</v>
      </c>
      <c r="W510" s="37">
        <f t="shared" si="106"/>
        <v>0.87404662796639243</v>
      </c>
      <c r="X510" s="37">
        <f t="shared" si="106"/>
        <v>0.4287838340223159</v>
      </c>
      <c r="Y510" s="37">
        <f t="shared" si="106"/>
        <v>0.89074699251865874</v>
      </c>
      <c r="Z510" s="37">
        <f t="shared" si="106"/>
        <v>0.5974463835353222</v>
      </c>
      <c r="AA510" s="37">
        <f t="shared" si="106"/>
        <v>0.78627552753496666</v>
      </c>
      <c r="AB510" s="37">
        <f t="shared" si="106"/>
        <v>0.85051339690497652</v>
      </c>
      <c r="AC510" s="37">
        <f t="shared" si="106"/>
        <v>1.4068506997228554</v>
      </c>
      <c r="AD510" s="37">
        <f t="shared" si="106"/>
        <v>1.2742677467026953</v>
      </c>
      <c r="AE510" s="37">
        <f t="shared" si="106"/>
        <v>1.047887080140135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7">+D169</f>
        <v>0</v>
      </c>
      <c r="E511" s="37">
        <f t="shared" si="107"/>
        <v>0</v>
      </c>
      <c r="F511" s="37">
        <f t="shared" si="107"/>
        <v>0</v>
      </c>
      <c r="G511" s="37">
        <f t="shared" si="107"/>
        <v>0</v>
      </c>
      <c r="H511" s="37">
        <f t="shared" si="107"/>
        <v>0</v>
      </c>
      <c r="I511" s="37">
        <f t="shared" si="107"/>
        <v>0</v>
      </c>
      <c r="J511" s="37">
        <f t="shared" si="107"/>
        <v>2.4584144958382068E-3</v>
      </c>
      <c r="K511" s="37">
        <f t="shared" si="107"/>
        <v>5.4201721497524934E-3</v>
      </c>
      <c r="L511" s="37">
        <f t="shared" si="107"/>
        <v>1.1592117501274453E-2</v>
      </c>
      <c r="M511" s="37">
        <f t="shared" si="107"/>
        <v>2.0997449198522873E-2</v>
      </c>
      <c r="N511" s="37">
        <f t="shared" si="107"/>
        <v>3.448859799794142E-2</v>
      </c>
      <c r="O511" s="37">
        <f t="shared" si="107"/>
        <v>4.7273971684680796E-2</v>
      </c>
      <c r="P511" s="37">
        <f t="shared" si="107"/>
        <v>6.0866875729774894E-2</v>
      </c>
      <c r="Q511" s="37">
        <f t="shared" si="107"/>
        <v>7.0162410122595595E-2</v>
      </c>
      <c r="R511" s="37">
        <f t="shared" si="107"/>
        <v>8.2763427692298983E-2</v>
      </c>
      <c r="S511" s="37">
        <f t="shared" si="107"/>
        <v>0.10093533780347211</v>
      </c>
      <c r="T511" s="37">
        <f t="shared" si="107"/>
        <v>0.1209392927375036</v>
      </c>
      <c r="U511" s="37">
        <f t="shared" si="107"/>
        <v>0.16157611000048847</v>
      </c>
      <c r="V511" s="37">
        <f t="shared" si="107"/>
        <v>0.179375462232919</v>
      </c>
      <c r="W511" s="37">
        <f t="shared" si="107"/>
        <v>0.24990483590436383</v>
      </c>
      <c r="X511" s="37">
        <f t="shared" si="107"/>
        <v>0.36420683772679491</v>
      </c>
      <c r="Y511" s="37">
        <f t="shared" si="107"/>
        <v>0.60127326054712282</v>
      </c>
      <c r="Z511" s="37">
        <f t="shared" si="107"/>
        <v>0.70387802210707751</v>
      </c>
      <c r="AA511" s="37">
        <f t="shared" si="107"/>
        <v>0.74786912454871435</v>
      </c>
      <c r="AB511" s="37">
        <f t="shared" si="107"/>
        <v>0.83642555047219302</v>
      </c>
      <c r="AC511" s="37">
        <f t="shared" si="107"/>
        <v>0.88254274272797861</v>
      </c>
      <c r="AD511" s="37">
        <f t="shared" si="107"/>
        <v>0.84889813809903958</v>
      </c>
      <c r="AE511" s="37">
        <f t="shared" si="107"/>
        <v>0.79842859369002395</v>
      </c>
    </row>
    <row r="512" spans="1:31" x14ac:dyDescent="0.2">
      <c r="A512" s="9" t="s">
        <v>352</v>
      </c>
      <c r="B512" s="4" t="s">
        <v>353</v>
      </c>
      <c r="C512" s="37">
        <f t="shared" ref="C512:R514" si="108">+C170</f>
        <v>0</v>
      </c>
      <c r="D512" s="37">
        <f t="shared" si="108"/>
        <v>0</v>
      </c>
      <c r="E512" s="37">
        <f t="shared" si="108"/>
        <v>0</v>
      </c>
      <c r="F512" s="37">
        <f t="shared" si="108"/>
        <v>0</v>
      </c>
      <c r="G512" s="37">
        <f t="shared" si="108"/>
        <v>0</v>
      </c>
      <c r="H512" s="37">
        <f t="shared" si="108"/>
        <v>0</v>
      </c>
      <c r="I512" s="37">
        <f t="shared" si="108"/>
        <v>0</v>
      </c>
      <c r="J512" s="37">
        <f t="shared" si="108"/>
        <v>0</v>
      </c>
      <c r="K512" s="37">
        <f t="shared" si="108"/>
        <v>0</v>
      </c>
      <c r="L512" s="37">
        <f t="shared" si="108"/>
        <v>0</v>
      </c>
      <c r="M512" s="37">
        <f t="shared" si="108"/>
        <v>0</v>
      </c>
      <c r="N512" s="37">
        <f t="shared" si="108"/>
        <v>0</v>
      </c>
      <c r="O512" s="37">
        <f t="shared" si="108"/>
        <v>0</v>
      </c>
      <c r="P512" s="37">
        <f t="shared" si="108"/>
        <v>0</v>
      </c>
      <c r="Q512" s="37">
        <f t="shared" si="108"/>
        <v>0</v>
      </c>
      <c r="R512" s="37">
        <f t="shared" si="108"/>
        <v>0</v>
      </c>
      <c r="S512" s="37">
        <f t="shared" si="107"/>
        <v>0</v>
      </c>
      <c r="T512" s="37">
        <f t="shared" si="107"/>
        <v>0</v>
      </c>
      <c r="U512" s="37">
        <f t="shared" si="107"/>
        <v>8.9345471538799404E-2</v>
      </c>
      <c r="V512" s="37">
        <f t="shared" si="107"/>
        <v>0.19234659577817659</v>
      </c>
      <c r="W512" s="37">
        <f t="shared" si="107"/>
        <v>0.22522560314330972</v>
      </c>
      <c r="X512" s="37">
        <f t="shared" si="107"/>
        <v>0.24556805150642577</v>
      </c>
      <c r="Y512" s="37">
        <f t="shared" si="107"/>
        <v>0.26682280253229951</v>
      </c>
      <c r="Z512" s="37">
        <f t="shared" si="107"/>
        <v>0.3017198798679126</v>
      </c>
      <c r="AA512" s="37">
        <f t="shared" si="107"/>
        <v>0.28985285396312815</v>
      </c>
      <c r="AB512" s="37">
        <f t="shared" si="107"/>
        <v>0.2070023694796444</v>
      </c>
      <c r="AC512" s="37">
        <f t="shared" si="107"/>
        <v>0.36574792710443049</v>
      </c>
      <c r="AD512" s="37">
        <f t="shared" si="107"/>
        <v>0.47305353571045283</v>
      </c>
      <c r="AE512" s="37">
        <f t="shared" si="107"/>
        <v>0.35031321259325032</v>
      </c>
    </row>
    <row r="513" spans="1:31" x14ac:dyDescent="0.2">
      <c r="A513" s="9" t="s">
        <v>354</v>
      </c>
      <c r="B513" s="4" t="s">
        <v>355</v>
      </c>
      <c r="C513" s="37">
        <f t="shared" si="108"/>
        <v>0</v>
      </c>
      <c r="D513" s="37">
        <f t="shared" si="107"/>
        <v>0</v>
      </c>
      <c r="E513" s="37">
        <f t="shared" si="107"/>
        <v>0</v>
      </c>
      <c r="F513" s="37">
        <f t="shared" si="107"/>
        <v>0</v>
      </c>
      <c r="G513" s="37">
        <f t="shared" si="107"/>
        <v>0</v>
      </c>
      <c r="H513" s="37">
        <f t="shared" si="107"/>
        <v>0</v>
      </c>
      <c r="I513" s="37">
        <f t="shared" si="107"/>
        <v>0</v>
      </c>
      <c r="J513" s="37">
        <f t="shared" si="107"/>
        <v>0</v>
      </c>
      <c r="K513" s="37">
        <f t="shared" si="107"/>
        <v>5.48914510683451E-4</v>
      </c>
      <c r="L513" s="37">
        <f t="shared" si="107"/>
        <v>3.4079167684879347E-3</v>
      </c>
      <c r="M513" s="37">
        <f t="shared" si="107"/>
        <v>7.0180521379651396E-3</v>
      </c>
      <c r="N513" s="37">
        <f t="shared" si="107"/>
        <v>8.7480105980210828E-3</v>
      </c>
      <c r="O513" s="37">
        <f t="shared" si="107"/>
        <v>8.3804822546130597E-3</v>
      </c>
      <c r="P513" s="37">
        <f t="shared" si="107"/>
        <v>5.4013196093998933E-3</v>
      </c>
      <c r="Q513" s="37">
        <f t="shared" si="107"/>
        <v>2.9417202286500239E-3</v>
      </c>
      <c r="R513" s="37">
        <f t="shared" si="107"/>
        <v>3.7156175206041306E-3</v>
      </c>
      <c r="S513" s="37">
        <f t="shared" si="107"/>
        <v>5.0408744650134504E-3</v>
      </c>
      <c r="T513" s="37">
        <f t="shared" si="107"/>
        <v>4.5845801484947169E-3</v>
      </c>
      <c r="U513" s="37">
        <f t="shared" si="107"/>
        <v>1.4341403853612635E-3</v>
      </c>
      <c r="V513" s="37">
        <f t="shared" si="107"/>
        <v>1.5970179599855794E-3</v>
      </c>
      <c r="W513" s="37">
        <f t="shared" si="107"/>
        <v>4.6055664056569648E-3</v>
      </c>
      <c r="X513" s="37">
        <f t="shared" si="107"/>
        <v>8.8547880889591462E-3</v>
      </c>
      <c r="Y513" s="37">
        <f t="shared" si="107"/>
        <v>1.583823253697E-2</v>
      </c>
      <c r="Z513" s="37">
        <f t="shared" si="107"/>
        <v>2.1213016707791264E-2</v>
      </c>
      <c r="AA513" s="37">
        <f t="shared" si="107"/>
        <v>2.2279939535762509E-2</v>
      </c>
      <c r="AB513" s="37">
        <f t="shared" si="107"/>
        <v>7.2196968368253983E-2</v>
      </c>
      <c r="AC513" s="37">
        <f t="shared" si="107"/>
        <v>5.8105216007223272E-2</v>
      </c>
      <c r="AD513" s="37">
        <f t="shared" si="107"/>
        <v>6.0565699076126016E-2</v>
      </c>
      <c r="AE513" s="37">
        <f t="shared" si="107"/>
        <v>8.6941309291499153E-2</v>
      </c>
    </row>
    <row r="514" spans="1:31" x14ac:dyDescent="0.2">
      <c r="A514" s="9" t="s">
        <v>356</v>
      </c>
      <c r="B514" s="4" t="s">
        <v>357</v>
      </c>
      <c r="C514" s="37">
        <f t="shared" si="108"/>
        <v>0</v>
      </c>
      <c r="D514" s="37">
        <f t="shared" si="107"/>
        <v>0</v>
      </c>
      <c r="E514" s="37">
        <f t="shared" si="107"/>
        <v>0</v>
      </c>
      <c r="F514" s="37">
        <f t="shared" si="107"/>
        <v>0</v>
      </c>
      <c r="G514" s="37">
        <f t="shared" si="107"/>
        <v>0</v>
      </c>
      <c r="H514" s="37">
        <f t="shared" si="107"/>
        <v>0</v>
      </c>
      <c r="I514" s="37">
        <f t="shared" si="107"/>
        <v>0</v>
      </c>
      <c r="J514" s="37">
        <f t="shared" si="107"/>
        <v>0</v>
      </c>
      <c r="K514" s="37">
        <f t="shared" si="107"/>
        <v>0</v>
      </c>
      <c r="L514" s="37">
        <f t="shared" si="107"/>
        <v>0</v>
      </c>
      <c r="M514" s="37">
        <f t="shared" si="107"/>
        <v>0</v>
      </c>
      <c r="N514" s="37">
        <f t="shared" si="107"/>
        <v>0</v>
      </c>
      <c r="O514" s="37">
        <f t="shared" si="107"/>
        <v>0</v>
      </c>
      <c r="P514" s="37">
        <f t="shared" si="107"/>
        <v>0</v>
      </c>
      <c r="Q514" s="37">
        <f t="shared" si="107"/>
        <v>0</v>
      </c>
      <c r="R514" s="37">
        <f t="shared" si="107"/>
        <v>0</v>
      </c>
      <c r="S514" s="37">
        <f t="shared" si="107"/>
        <v>0</v>
      </c>
      <c r="T514" s="37">
        <f t="shared" si="107"/>
        <v>0</v>
      </c>
      <c r="U514" s="37">
        <f t="shared" si="107"/>
        <v>0</v>
      </c>
      <c r="V514" s="37">
        <f t="shared" si="107"/>
        <v>0</v>
      </c>
      <c r="W514" s="37">
        <f t="shared" si="107"/>
        <v>0</v>
      </c>
      <c r="X514" s="37">
        <f t="shared" si="107"/>
        <v>0</v>
      </c>
      <c r="Y514" s="37">
        <f t="shared" si="107"/>
        <v>0</v>
      </c>
      <c r="Z514" s="37">
        <f t="shared" si="107"/>
        <v>0</v>
      </c>
      <c r="AA514" s="37">
        <f t="shared" si="107"/>
        <v>0</v>
      </c>
      <c r="AB514" s="37">
        <f t="shared" si="107"/>
        <v>0</v>
      </c>
      <c r="AC514" s="37">
        <f t="shared" si="107"/>
        <v>0</v>
      </c>
      <c r="AD514" s="37">
        <f t="shared" si="107"/>
        <v>0</v>
      </c>
      <c r="AE514" s="37">
        <f t="shared" si="107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09">+C525+C530+C536+C541+C544+C545+C549+C552++C553+C554</f>
        <v>0</v>
      </c>
      <c r="D524" s="28">
        <f t="shared" si="109"/>
        <v>0</v>
      </c>
      <c r="E524" s="28">
        <f t="shared" si="109"/>
        <v>0</v>
      </c>
      <c r="F524" s="28">
        <f t="shared" si="109"/>
        <v>0</v>
      </c>
      <c r="G524" s="28">
        <f t="shared" si="109"/>
        <v>0</v>
      </c>
      <c r="H524" s="28">
        <f t="shared" si="109"/>
        <v>0</v>
      </c>
      <c r="I524" s="28">
        <f t="shared" si="109"/>
        <v>0</v>
      </c>
      <c r="J524" s="28">
        <f t="shared" si="109"/>
        <v>0</v>
      </c>
      <c r="K524" s="28">
        <f t="shared" si="109"/>
        <v>0</v>
      </c>
      <c r="L524" s="28">
        <f t="shared" si="109"/>
        <v>0</v>
      </c>
      <c r="M524" s="28">
        <f t="shared" si="109"/>
        <v>0</v>
      </c>
      <c r="N524" s="28">
        <f t="shared" si="109"/>
        <v>0</v>
      </c>
      <c r="O524" s="28">
        <f t="shared" si="109"/>
        <v>0</v>
      </c>
      <c r="P524" s="28">
        <f t="shared" si="109"/>
        <v>0</v>
      </c>
      <c r="Q524" s="28">
        <f t="shared" si="109"/>
        <v>0</v>
      </c>
      <c r="R524" s="28">
        <f t="shared" si="109"/>
        <v>0</v>
      </c>
      <c r="S524" s="28">
        <f t="shared" si="109"/>
        <v>0</v>
      </c>
      <c r="T524" s="28">
        <f t="shared" si="109"/>
        <v>0</v>
      </c>
      <c r="U524" s="28">
        <f t="shared" si="109"/>
        <v>0</v>
      </c>
      <c r="V524" s="28">
        <f t="shared" si="109"/>
        <v>0</v>
      </c>
      <c r="W524" s="28">
        <f t="shared" si="109"/>
        <v>0</v>
      </c>
      <c r="X524" s="28">
        <f t="shared" si="109"/>
        <v>0</v>
      </c>
      <c r="Y524" s="28">
        <f t="shared" si="109"/>
        <v>0</v>
      </c>
      <c r="Z524" s="28">
        <f t="shared" si="109"/>
        <v>0</v>
      </c>
      <c r="AA524" s="28">
        <f t="shared" si="109"/>
        <v>0</v>
      </c>
      <c r="AB524" s="28">
        <f t="shared" si="109"/>
        <v>0</v>
      </c>
      <c r="AC524" s="28">
        <f t="shared" si="109"/>
        <v>0</v>
      </c>
      <c r="AD524" s="28">
        <f t="shared" si="109"/>
        <v>0</v>
      </c>
      <c r="AE524" s="28">
        <f t="shared" si="10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0">+C526+C527+C528+C529</f>
        <v>0</v>
      </c>
      <c r="D525" s="21">
        <f t="shared" si="110"/>
        <v>0</v>
      </c>
      <c r="E525" s="21">
        <f t="shared" si="110"/>
        <v>0</v>
      </c>
      <c r="F525" s="21">
        <f t="shared" si="110"/>
        <v>0</v>
      </c>
      <c r="G525" s="21">
        <f t="shared" si="110"/>
        <v>0</v>
      </c>
      <c r="H525" s="21">
        <f t="shared" si="110"/>
        <v>0</v>
      </c>
      <c r="I525" s="21">
        <f t="shared" si="110"/>
        <v>0</v>
      </c>
      <c r="J525" s="21">
        <f t="shared" si="110"/>
        <v>0</v>
      </c>
      <c r="K525" s="21">
        <f t="shared" si="110"/>
        <v>0</v>
      </c>
      <c r="L525" s="21">
        <f t="shared" si="110"/>
        <v>0</v>
      </c>
      <c r="M525" s="21">
        <f t="shared" si="110"/>
        <v>0</v>
      </c>
      <c r="N525" s="21">
        <f t="shared" si="110"/>
        <v>0</v>
      </c>
      <c r="O525" s="21">
        <f t="shared" si="110"/>
        <v>0</v>
      </c>
      <c r="P525" s="21">
        <f t="shared" si="110"/>
        <v>0</v>
      </c>
      <c r="Q525" s="21">
        <f t="shared" si="110"/>
        <v>0</v>
      </c>
      <c r="R525" s="21">
        <f t="shared" si="110"/>
        <v>0</v>
      </c>
      <c r="S525" s="21">
        <f t="shared" si="110"/>
        <v>0</v>
      </c>
      <c r="T525" s="21">
        <f t="shared" si="110"/>
        <v>0</v>
      </c>
      <c r="U525" s="21">
        <f t="shared" si="110"/>
        <v>0</v>
      </c>
      <c r="V525" s="21">
        <f t="shared" si="110"/>
        <v>0</v>
      </c>
      <c r="W525" s="21">
        <f t="shared" si="110"/>
        <v>0</v>
      </c>
      <c r="X525" s="21">
        <f t="shared" si="110"/>
        <v>0</v>
      </c>
      <c r="Y525" s="21">
        <f t="shared" si="110"/>
        <v>0</v>
      </c>
      <c r="Z525" s="21">
        <f t="shared" si="110"/>
        <v>0</v>
      </c>
      <c r="AA525" s="21">
        <f t="shared" si="110"/>
        <v>0</v>
      </c>
      <c r="AB525" s="21">
        <f t="shared" si="110"/>
        <v>0</v>
      </c>
      <c r="AC525" s="21">
        <f t="shared" si="110"/>
        <v>0</v>
      </c>
      <c r="AD525" s="21">
        <f t="shared" si="110"/>
        <v>0</v>
      </c>
      <c r="AE525" s="21">
        <f t="shared" si="11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1">+C531+C532+C533+C534+C535</f>
        <v>0</v>
      </c>
      <c r="D530" s="21">
        <f t="shared" si="111"/>
        <v>0</v>
      </c>
      <c r="E530" s="21">
        <f t="shared" si="111"/>
        <v>0</v>
      </c>
      <c r="F530" s="21">
        <f t="shared" si="111"/>
        <v>0</v>
      </c>
      <c r="G530" s="21">
        <f t="shared" si="111"/>
        <v>0</v>
      </c>
      <c r="H530" s="21">
        <f t="shared" si="111"/>
        <v>0</v>
      </c>
      <c r="I530" s="21">
        <f t="shared" si="111"/>
        <v>0</v>
      </c>
      <c r="J530" s="21">
        <f t="shared" si="111"/>
        <v>0</v>
      </c>
      <c r="K530" s="21">
        <f t="shared" si="111"/>
        <v>0</v>
      </c>
      <c r="L530" s="21">
        <f t="shared" si="111"/>
        <v>0</v>
      </c>
      <c r="M530" s="21">
        <f t="shared" si="111"/>
        <v>0</v>
      </c>
      <c r="N530" s="21">
        <f t="shared" si="111"/>
        <v>0</v>
      </c>
      <c r="O530" s="21">
        <f t="shared" si="111"/>
        <v>0</v>
      </c>
      <c r="P530" s="21">
        <f t="shared" si="111"/>
        <v>0</v>
      </c>
      <c r="Q530" s="21">
        <f t="shared" si="111"/>
        <v>0</v>
      </c>
      <c r="R530" s="21">
        <f t="shared" si="111"/>
        <v>0</v>
      </c>
      <c r="S530" s="21">
        <f t="shared" si="111"/>
        <v>0</v>
      </c>
      <c r="T530" s="21">
        <f t="shared" si="111"/>
        <v>0</v>
      </c>
      <c r="U530" s="21">
        <f t="shared" si="111"/>
        <v>0</v>
      </c>
      <c r="V530" s="21">
        <f t="shared" si="111"/>
        <v>0</v>
      </c>
      <c r="W530" s="21">
        <f t="shared" si="111"/>
        <v>0</v>
      </c>
      <c r="X530" s="21">
        <f t="shared" si="111"/>
        <v>0</v>
      </c>
      <c r="Y530" s="21">
        <f t="shared" si="111"/>
        <v>0</v>
      </c>
      <c r="Z530" s="21">
        <f t="shared" si="111"/>
        <v>0</v>
      </c>
      <c r="AA530" s="21">
        <f t="shared" si="111"/>
        <v>0</v>
      </c>
      <c r="AB530" s="21">
        <f t="shared" si="111"/>
        <v>0</v>
      </c>
      <c r="AC530" s="21">
        <f t="shared" si="111"/>
        <v>0</v>
      </c>
      <c r="AD530" s="21">
        <f t="shared" si="111"/>
        <v>0</v>
      </c>
      <c r="AE530" s="21">
        <f t="shared" si="11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2">+C537+C538+C539+C540</f>
        <v>0</v>
      </c>
      <c r="D536" s="21">
        <f t="shared" si="112"/>
        <v>0</v>
      </c>
      <c r="E536" s="21">
        <f t="shared" si="112"/>
        <v>0</v>
      </c>
      <c r="F536" s="21">
        <f t="shared" si="112"/>
        <v>0</v>
      </c>
      <c r="G536" s="21">
        <f t="shared" si="112"/>
        <v>0</v>
      </c>
      <c r="H536" s="21">
        <f t="shared" si="112"/>
        <v>0</v>
      </c>
      <c r="I536" s="21">
        <f t="shared" si="112"/>
        <v>0</v>
      </c>
      <c r="J536" s="21">
        <f t="shared" si="112"/>
        <v>0</v>
      </c>
      <c r="K536" s="21">
        <f t="shared" si="112"/>
        <v>0</v>
      </c>
      <c r="L536" s="21">
        <f t="shared" si="112"/>
        <v>0</v>
      </c>
      <c r="M536" s="21">
        <f t="shared" si="112"/>
        <v>0</v>
      </c>
      <c r="N536" s="21">
        <f t="shared" si="112"/>
        <v>0</v>
      </c>
      <c r="O536" s="21">
        <f t="shared" si="112"/>
        <v>0</v>
      </c>
      <c r="P536" s="21">
        <f t="shared" si="112"/>
        <v>0</v>
      </c>
      <c r="Q536" s="21">
        <f t="shared" si="112"/>
        <v>0</v>
      </c>
      <c r="R536" s="21">
        <f t="shared" si="112"/>
        <v>0</v>
      </c>
      <c r="S536" s="21">
        <f t="shared" si="112"/>
        <v>0</v>
      </c>
      <c r="T536" s="21">
        <f t="shared" si="112"/>
        <v>0</v>
      </c>
      <c r="U536" s="21">
        <f t="shared" si="112"/>
        <v>0</v>
      </c>
      <c r="V536" s="21">
        <f t="shared" si="112"/>
        <v>0</v>
      </c>
      <c r="W536" s="21">
        <f t="shared" si="112"/>
        <v>0</v>
      </c>
      <c r="X536" s="21">
        <f t="shared" si="112"/>
        <v>0</v>
      </c>
      <c r="Y536" s="21">
        <f t="shared" si="112"/>
        <v>0</v>
      </c>
      <c r="Z536" s="21">
        <f t="shared" si="112"/>
        <v>0</v>
      </c>
      <c r="AA536" s="21">
        <f t="shared" si="112"/>
        <v>0</v>
      </c>
      <c r="AB536" s="21">
        <f t="shared" si="112"/>
        <v>0</v>
      </c>
      <c r="AC536" s="21">
        <f t="shared" si="112"/>
        <v>0</v>
      </c>
      <c r="AD536" s="21">
        <f t="shared" si="112"/>
        <v>0</v>
      </c>
      <c r="AE536" s="21">
        <f t="shared" si="11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3">+C542+C543</f>
        <v>0</v>
      </c>
      <c r="D541" s="21">
        <f t="shared" si="113"/>
        <v>0</v>
      </c>
      <c r="E541" s="21">
        <f t="shared" si="113"/>
        <v>0</v>
      </c>
      <c r="F541" s="21">
        <f t="shared" si="113"/>
        <v>0</v>
      </c>
      <c r="G541" s="21">
        <f t="shared" si="113"/>
        <v>0</v>
      </c>
      <c r="H541" s="21">
        <f t="shared" si="113"/>
        <v>0</v>
      </c>
      <c r="I541" s="21">
        <f t="shared" si="113"/>
        <v>0</v>
      </c>
      <c r="J541" s="21">
        <f t="shared" si="113"/>
        <v>0</v>
      </c>
      <c r="K541" s="21">
        <f t="shared" si="113"/>
        <v>0</v>
      </c>
      <c r="L541" s="21">
        <f t="shared" si="113"/>
        <v>0</v>
      </c>
      <c r="M541" s="21">
        <f t="shared" si="113"/>
        <v>0</v>
      </c>
      <c r="N541" s="21">
        <f t="shared" si="113"/>
        <v>0</v>
      </c>
      <c r="O541" s="21">
        <f t="shared" si="113"/>
        <v>0</v>
      </c>
      <c r="P541" s="21">
        <f t="shared" si="113"/>
        <v>0</v>
      </c>
      <c r="Q541" s="21">
        <f t="shared" si="113"/>
        <v>0</v>
      </c>
      <c r="R541" s="21">
        <f t="shared" si="113"/>
        <v>0</v>
      </c>
      <c r="S541" s="21">
        <f t="shared" si="113"/>
        <v>0</v>
      </c>
      <c r="T541" s="21">
        <f t="shared" si="113"/>
        <v>0</v>
      </c>
      <c r="U541" s="21">
        <f t="shared" si="113"/>
        <v>0</v>
      </c>
      <c r="V541" s="21">
        <f t="shared" si="113"/>
        <v>0</v>
      </c>
      <c r="W541" s="21">
        <f t="shared" si="113"/>
        <v>0</v>
      </c>
      <c r="X541" s="21">
        <f t="shared" si="113"/>
        <v>0</v>
      </c>
      <c r="Y541" s="21">
        <f t="shared" si="113"/>
        <v>0</v>
      </c>
      <c r="Z541" s="21">
        <f t="shared" si="113"/>
        <v>0</v>
      </c>
      <c r="AA541" s="21">
        <f t="shared" si="113"/>
        <v>0</v>
      </c>
      <c r="AB541" s="21">
        <f t="shared" si="113"/>
        <v>0</v>
      </c>
      <c r="AC541" s="21">
        <f t="shared" si="113"/>
        <v>0</v>
      </c>
      <c r="AD541" s="21">
        <f t="shared" si="113"/>
        <v>0</v>
      </c>
      <c r="AE541" s="21">
        <f t="shared" si="11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4">+C546+C547+C548</f>
        <v>0</v>
      </c>
      <c r="D545" s="21">
        <f t="shared" si="114"/>
        <v>0</v>
      </c>
      <c r="E545" s="21">
        <f t="shared" si="114"/>
        <v>0</v>
      </c>
      <c r="F545" s="21">
        <f t="shared" si="114"/>
        <v>0</v>
      </c>
      <c r="G545" s="21">
        <f t="shared" si="114"/>
        <v>0</v>
      </c>
      <c r="H545" s="21">
        <f t="shared" si="114"/>
        <v>0</v>
      </c>
      <c r="I545" s="21">
        <f t="shared" si="114"/>
        <v>0</v>
      </c>
      <c r="J545" s="21">
        <f t="shared" si="114"/>
        <v>0</v>
      </c>
      <c r="K545" s="21">
        <f t="shared" si="114"/>
        <v>0</v>
      </c>
      <c r="L545" s="21">
        <f t="shared" si="114"/>
        <v>0</v>
      </c>
      <c r="M545" s="21">
        <f t="shared" si="114"/>
        <v>0</v>
      </c>
      <c r="N545" s="21">
        <f t="shared" si="114"/>
        <v>0</v>
      </c>
      <c r="O545" s="21">
        <f t="shared" si="114"/>
        <v>0</v>
      </c>
      <c r="P545" s="21">
        <f t="shared" si="114"/>
        <v>0</v>
      </c>
      <c r="Q545" s="21">
        <f t="shared" si="114"/>
        <v>0</v>
      </c>
      <c r="R545" s="21">
        <f t="shared" si="114"/>
        <v>0</v>
      </c>
      <c r="S545" s="21">
        <f t="shared" si="114"/>
        <v>0</v>
      </c>
      <c r="T545" s="21">
        <f t="shared" si="114"/>
        <v>0</v>
      </c>
      <c r="U545" s="21">
        <f t="shared" si="114"/>
        <v>0</v>
      </c>
      <c r="V545" s="21">
        <f t="shared" si="114"/>
        <v>0</v>
      </c>
      <c r="W545" s="21">
        <f t="shared" si="114"/>
        <v>0</v>
      </c>
      <c r="X545" s="21">
        <f t="shared" si="114"/>
        <v>0</v>
      </c>
      <c r="Y545" s="21">
        <f t="shared" si="114"/>
        <v>0</v>
      </c>
      <c r="Z545" s="21">
        <f t="shared" si="114"/>
        <v>0</v>
      </c>
      <c r="AA545" s="21">
        <f t="shared" si="114"/>
        <v>0</v>
      </c>
      <c r="AB545" s="21">
        <f t="shared" si="114"/>
        <v>0</v>
      </c>
      <c r="AC545" s="21">
        <f t="shared" si="114"/>
        <v>0</v>
      </c>
      <c r="AD545" s="21">
        <f t="shared" si="114"/>
        <v>0</v>
      </c>
      <c r="AE545" s="21">
        <f t="shared" si="11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5">+C550+C551</f>
        <v>0</v>
      </c>
      <c r="D549" s="21">
        <f t="shared" si="115"/>
        <v>0</v>
      </c>
      <c r="E549" s="21">
        <f t="shared" si="115"/>
        <v>0</v>
      </c>
      <c r="F549" s="21">
        <f t="shared" si="115"/>
        <v>0</v>
      </c>
      <c r="G549" s="21">
        <f t="shared" si="115"/>
        <v>0</v>
      </c>
      <c r="H549" s="21">
        <f t="shared" si="115"/>
        <v>0</v>
      </c>
      <c r="I549" s="21">
        <f t="shared" si="115"/>
        <v>0</v>
      </c>
      <c r="J549" s="21">
        <f t="shared" si="115"/>
        <v>0</v>
      </c>
      <c r="K549" s="21">
        <f t="shared" si="115"/>
        <v>0</v>
      </c>
      <c r="L549" s="21">
        <f t="shared" si="115"/>
        <v>0</v>
      </c>
      <c r="M549" s="21">
        <f t="shared" si="115"/>
        <v>0</v>
      </c>
      <c r="N549" s="21">
        <f t="shared" si="115"/>
        <v>0</v>
      </c>
      <c r="O549" s="21">
        <f t="shared" si="115"/>
        <v>0</v>
      </c>
      <c r="P549" s="21">
        <f t="shared" si="115"/>
        <v>0</v>
      </c>
      <c r="Q549" s="21">
        <f t="shared" si="115"/>
        <v>0</v>
      </c>
      <c r="R549" s="21">
        <f t="shared" si="115"/>
        <v>0</v>
      </c>
      <c r="S549" s="21">
        <f t="shared" si="115"/>
        <v>0</v>
      </c>
      <c r="T549" s="21">
        <f t="shared" si="115"/>
        <v>0</v>
      </c>
      <c r="U549" s="21">
        <f t="shared" si="115"/>
        <v>0</v>
      </c>
      <c r="V549" s="21">
        <f t="shared" si="115"/>
        <v>0</v>
      </c>
      <c r="W549" s="21">
        <f t="shared" si="115"/>
        <v>0</v>
      </c>
      <c r="X549" s="21">
        <f t="shared" si="115"/>
        <v>0</v>
      </c>
      <c r="Y549" s="21">
        <f t="shared" si="115"/>
        <v>0</v>
      </c>
      <c r="Z549" s="21">
        <f t="shared" si="115"/>
        <v>0</v>
      </c>
      <c r="AA549" s="21">
        <f t="shared" si="115"/>
        <v>0</v>
      </c>
      <c r="AB549" s="21">
        <f t="shared" si="115"/>
        <v>0</v>
      </c>
      <c r="AC549" s="21">
        <f t="shared" si="115"/>
        <v>0</v>
      </c>
      <c r="AD549" s="21">
        <f t="shared" si="115"/>
        <v>0</v>
      </c>
      <c r="AE549" s="21">
        <f t="shared" si="11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6">+C556+C559+C562+C565+C568++C571+C574+C575</f>
        <v>0</v>
      </c>
      <c r="D555" s="28">
        <f t="shared" si="116"/>
        <v>0</v>
      </c>
      <c r="E555" s="28">
        <f t="shared" si="116"/>
        <v>0</v>
      </c>
      <c r="F555" s="28">
        <f t="shared" si="116"/>
        <v>0</v>
      </c>
      <c r="G555" s="28">
        <f t="shared" si="116"/>
        <v>0</v>
      </c>
      <c r="H555" s="28">
        <f t="shared" si="116"/>
        <v>0</v>
      </c>
      <c r="I555" s="28">
        <f t="shared" si="116"/>
        <v>0</v>
      </c>
      <c r="J555" s="28">
        <f t="shared" si="116"/>
        <v>0</v>
      </c>
      <c r="K555" s="28">
        <f t="shared" si="116"/>
        <v>0</v>
      </c>
      <c r="L555" s="28">
        <f t="shared" si="116"/>
        <v>0</v>
      </c>
      <c r="M555" s="28">
        <f t="shared" si="116"/>
        <v>0</v>
      </c>
      <c r="N555" s="28">
        <f t="shared" si="116"/>
        <v>0</v>
      </c>
      <c r="O555" s="28">
        <f t="shared" si="116"/>
        <v>0</v>
      </c>
      <c r="P555" s="28">
        <f t="shared" si="116"/>
        <v>0</v>
      </c>
      <c r="Q555" s="28">
        <f t="shared" si="116"/>
        <v>0</v>
      </c>
      <c r="R555" s="28">
        <f t="shared" si="116"/>
        <v>0</v>
      </c>
      <c r="S555" s="28">
        <f t="shared" si="116"/>
        <v>0</v>
      </c>
      <c r="T555" s="28">
        <f t="shared" si="116"/>
        <v>0</v>
      </c>
      <c r="U555" s="28">
        <f t="shared" si="116"/>
        <v>0</v>
      </c>
      <c r="V555" s="28">
        <f t="shared" si="116"/>
        <v>0</v>
      </c>
      <c r="W555" s="28">
        <f t="shared" si="116"/>
        <v>0</v>
      </c>
      <c r="X555" s="28">
        <f t="shared" si="116"/>
        <v>0</v>
      </c>
      <c r="Y555" s="28">
        <f t="shared" si="116"/>
        <v>0</v>
      </c>
      <c r="Z555" s="28">
        <f t="shared" si="116"/>
        <v>0</v>
      </c>
      <c r="AA555" s="28">
        <f t="shared" si="116"/>
        <v>0</v>
      </c>
      <c r="AB555" s="28">
        <f t="shared" si="116"/>
        <v>0</v>
      </c>
      <c r="AC555" s="28">
        <f t="shared" si="116"/>
        <v>0</v>
      </c>
      <c r="AD555" s="28">
        <f t="shared" si="116"/>
        <v>0</v>
      </c>
      <c r="AE555" s="28">
        <f t="shared" si="11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7">+C557+C558</f>
        <v>0</v>
      </c>
      <c r="D556" s="21">
        <f t="shared" si="117"/>
        <v>0</v>
      </c>
      <c r="E556" s="21">
        <f t="shared" si="117"/>
        <v>0</v>
      </c>
      <c r="F556" s="21">
        <f t="shared" si="117"/>
        <v>0</v>
      </c>
      <c r="G556" s="21">
        <f t="shared" si="117"/>
        <v>0</v>
      </c>
      <c r="H556" s="21">
        <f t="shared" si="117"/>
        <v>0</v>
      </c>
      <c r="I556" s="21">
        <f t="shared" si="117"/>
        <v>0</v>
      </c>
      <c r="J556" s="21">
        <f t="shared" si="117"/>
        <v>0</v>
      </c>
      <c r="K556" s="21">
        <f t="shared" si="117"/>
        <v>0</v>
      </c>
      <c r="L556" s="21">
        <f t="shared" si="117"/>
        <v>0</v>
      </c>
      <c r="M556" s="21">
        <f t="shared" si="117"/>
        <v>0</v>
      </c>
      <c r="N556" s="21">
        <f t="shared" si="117"/>
        <v>0</v>
      </c>
      <c r="O556" s="21">
        <f t="shared" si="117"/>
        <v>0</v>
      </c>
      <c r="P556" s="21">
        <f t="shared" si="117"/>
        <v>0</v>
      </c>
      <c r="Q556" s="21">
        <f t="shared" si="117"/>
        <v>0</v>
      </c>
      <c r="R556" s="21">
        <f t="shared" si="117"/>
        <v>0</v>
      </c>
      <c r="S556" s="21">
        <f t="shared" si="117"/>
        <v>0</v>
      </c>
      <c r="T556" s="21">
        <f t="shared" si="117"/>
        <v>0</v>
      </c>
      <c r="U556" s="21">
        <f t="shared" si="117"/>
        <v>0</v>
      </c>
      <c r="V556" s="21">
        <f t="shared" si="117"/>
        <v>0</v>
      </c>
      <c r="W556" s="21">
        <f t="shared" si="117"/>
        <v>0</v>
      </c>
      <c r="X556" s="21">
        <f t="shared" si="117"/>
        <v>0</v>
      </c>
      <c r="Y556" s="21">
        <f t="shared" si="117"/>
        <v>0</v>
      </c>
      <c r="Z556" s="21">
        <f t="shared" si="117"/>
        <v>0</v>
      </c>
      <c r="AA556" s="21">
        <f t="shared" si="117"/>
        <v>0</v>
      </c>
      <c r="AB556" s="21">
        <f t="shared" si="117"/>
        <v>0</v>
      </c>
      <c r="AC556" s="21">
        <f t="shared" si="117"/>
        <v>0</v>
      </c>
      <c r="AD556" s="21">
        <f t="shared" si="117"/>
        <v>0</v>
      </c>
      <c r="AE556" s="21">
        <f t="shared" si="11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8">+C560+C561</f>
        <v>0</v>
      </c>
      <c r="D559" s="21">
        <f t="shared" si="118"/>
        <v>0</v>
      </c>
      <c r="E559" s="21">
        <f t="shared" si="118"/>
        <v>0</v>
      </c>
      <c r="F559" s="21">
        <f t="shared" si="118"/>
        <v>0</v>
      </c>
      <c r="G559" s="21">
        <f t="shared" si="118"/>
        <v>0</v>
      </c>
      <c r="H559" s="21">
        <f t="shared" si="118"/>
        <v>0</v>
      </c>
      <c r="I559" s="21">
        <f t="shared" si="118"/>
        <v>0</v>
      </c>
      <c r="J559" s="21">
        <f t="shared" si="118"/>
        <v>0</v>
      </c>
      <c r="K559" s="21">
        <f t="shared" si="118"/>
        <v>0</v>
      </c>
      <c r="L559" s="21">
        <f t="shared" si="118"/>
        <v>0</v>
      </c>
      <c r="M559" s="21">
        <f t="shared" si="118"/>
        <v>0</v>
      </c>
      <c r="N559" s="21">
        <f t="shared" si="118"/>
        <v>0</v>
      </c>
      <c r="O559" s="21">
        <f t="shared" si="118"/>
        <v>0</v>
      </c>
      <c r="P559" s="21">
        <f t="shared" si="118"/>
        <v>0</v>
      </c>
      <c r="Q559" s="21">
        <f t="shared" si="118"/>
        <v>0</v>
      </c>
      <c r="R559" s="21">
        <f t="shared" si="118"/>
        <v>0</v>
      </c>
      <c r="S559" s="21">
        <f t="shared" si="118"/>
        <v>0</v>
      </c>
      <c r="T559" s="21">
        <f t="shared" si="118"/>
        <v>0</v>
      </c>
      <c r="U559" s="21">
        <f t="shared" si="118"/>
        <v>0</v>
      </c>
      <c r="V559" s="21">
        <f t="shared" si="118"/>
        <v>0</v>
      </c>
      <c r="W559" s="21">
        <f t="shared" si="118"/>
        <v>0</v>
      </c>
      <c r="X559" s="21">
        <f t="shared" si="118"/>
        <v>0</v>
      </c>
      <c r="Y559" s="21">
        <f t="shared" si="118"/>
        <v>0</v>
      </c>
      <c r="Z559" s="21">
        <f t="shared" si="118"/>
        <v>0</v>
      </c>
      <c r="AA559" s="21">
        <f t="shared" si="118"/>
        <v>0</v>
      </c>
      <c r="AB559" s="21">
        <f t="shared" si="118"/>
        <v>0</v>
      </c>
      <c r="AC559" s="21">
        <f t="shared" si="118"/>
        <v>0</v>
      </c>
      <c r="AD559" s="21">
        <f t="shared" si="118"/>
        <v>0</v>
      </c>
      <c r="AE559" s="21">
        <f t="shared" si="11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19">+C563+C564</f>
        <v>0</v>
      </c>
      <c r="D562" s="21">
        <f t="shared" si="119"/>
        <v>0</v>
      </c>
      <c r="E562" s="21">
        <f t="shared" si="119"/>
        <v>0</v>
      </c>
      <c r="F562" s="21">
        <f t="shared" si="119"/>
        <v>0</v>
      </c>
      <c r="G562" s="21">
        <f t="shared" si="119"/>
        <v>0</v>
      </c>
      <c r="H562" s="21">
        <f t="shared" si="119"/>
        <v>0</v>
      </c>
      <c r="I562" s="21">
        <f t="shared" si="119"/>
        <v>0</v>
      </c>
      <c r="J562" s="21">
        <f t="shared" si="119"/>
        <v>0</v>
      </c>
      <c r="K562" s="21">
        <f t="shared" si="119"/>
        <v>0</v>
      </c>
      <c r="L562" s="21">
        <f t="shared" si="119"/>
        <v>0</v>
      </c>
      <c r="M562" s="21">
        <f t="shared" si="119"/>
        <v>0</v>
      </c>
      <c r="N562" s="21">
        <f t="shared" si="119"/>
        <v>0</v>
      </c>
      <c r="O562" s="21">
        <f t="shared" si="119"/>
        <v>0</v>
      </c>
      <c r="P562" s="21">
        <f t="shared" si="119"/>
        <v>0</v>
      </c>
      <c r="Q562" s="21">
        <f t="shared" si="119"/>
        <v>0</v>
      </c>
      <c r="R562" s="21">
        <f t="shared" si="119"/>
        <v>0</v>
      </c>
      <c r="S562" s="21">
        <f t="shared" si="119"/>
        <v>0</v>
      </c>
      <c r="T562" s="21">
        <f t="shared" si="119"/>
        <v>0</v>
      </c>
      <c r="U562" s="21">
        <f t="shared" si="119"/>
        <v>0</v>
      </c>
      <c r="V562" s="21">
        <f t="shared" si="119"/>
        <v>0</v>
      </c>
      <c r="W562" s="21">
        <f t="shared" si="119"/>
        <v>0</v>
      </c>
      <c r="X562" s="21">
        <f t="shared" si="119"/>
        <v>0</v>
      </c>
      <c r="Y562" s="21">
        <f t="shared" si="119"/>
        <v>0</v>
      </c>
      <c r="Z562" s="21">
        <f t="shared" si="119"/>
        <v>0</v>
      </c>
      <c r="AA562" s="21">
        <f t="shared" si="119"/>
        <v>0</v>
      </c>
      <c r="AB562" s="21">
        <f t="shared" si="119"/>
        <v>0</v>
      </c>
      <c r="AC562" s="21">
        <f t="shared" si="119"/>
        <v>0</v>
      </c>
      <c r="AD562" s="21">
        <f t="shared" si="119"/>
        <v>0</v>
      </c>
      <c r="AE562" s="21">
        <f t="shared" si="11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0">+C566+C567</f>
        <v>0</v>
      </c>
      <c r="D565" s="21">
        <f t="shared" si="120"/>
        <v>0</v>
      </c>
      <c r="E565" s="21">
        <f t="shared" si="120"/>
        <v>0</v>
      </c>
      <c r="F565" s="21">
        <f t="shared" si="120"/>
        <v>0</v>
      </c>
      <c r="G565" s="21">
        <f t="shared" si="120"/>
        <v>0</v>
      </c>
      <c r="H565" s="21">
        <f t="shared" si="120"/>
        <v>0</v>
      </c>
      <c r="I565" s="21">
        <f t="shared" si="120"/>
        <v>0</v>
      </c>
      <c r="J565" s="21">
        <f t="shared" si="120"/>
        <v>0</v>
      </c>
      <c r="K565" s="21">
        <f t="shared" si="120"/>
        <v>0</v>
      </c>
      <c r="L565" s="21">
        <f t="shared" si="120"/>
        <v>0</v>
      </c>
      <c r="M565" s="21">
        <f t="shared" si="120"/>
        <v>0</v>
      </c>
      <c r="N565" s="21">
        <f t="shared" si="120"/>
        <v>0</v>
      </c>
      <c r="O565" s="21">
        <f t="shared" si="120"/>
        <v>0</v>
      </c>
      <c r="P565" s="21">
        <f t="shared" si="120"/>
        <v>0</v>
      </c>
      <c r="Q565" s="21">
        <f t="shared" si="120"/>
        <v>0</v>
      </c>
      <c r="R565" s="21">
        <f t="shared" si="120"/>
        <v>0</v>
      </c>
      <c r="S565" s="21">
        <f t="shared" si="120"/>
        <v>0</v>
      </c>
      <c r="T565" s="21">
        <f t="shared" si="120"/>
        <v>0</v>
      </c>
      <c r="U565" s="21">
        <f t="shared" si="120"/>
        <v>0</v>
      </c>
      <c r="V565" s="21">
        <f t="shared" si="120"/>
        <v>0</v>
      </c>
      <c r="W565" s="21">
        <f t="shared" si="120"/>
        <v>0</v>
      </c>
      <c r="X565" s="21">
        <f t="shared" si="120"/>
        <v>0</v>
      </c>
      <c r="Y565" s="21">
        <f t="shared" si="120"/>
        <v>0</v>
      </c>
      <c r="Z565" s="21">
        <f t="shared" si="120"/>
        <v>0</v>
      </c>
      <c r="AA565" s="21">
        <f t="shared" si="120"/>
        <v>0</v>
      </c>
      <c r="AB565" s="21">
        <f t="shared" si="120"/>
        <v>0</v>
      </c>
      <c r="AC565" s="21">
        <f t="shared" si="120"/>
        <v>0</v>
      </c>
      <c r="AD565" s="21">
        <f t="shared" si="120"/>
        <v>0</v>
      </c>
      <c r="AE565" s="21">
        <f t="shared" si="12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1">+C569+C570</f>
        <v>0</v>
      </c>
      <c r="D568" s="21">
        <f t="shared" si="121"/>
        <v>0</v>
      </c>
      <c r="E568" s="21">
        <f t="shared" si="121"/>
        <v>0</v>
      </c>
      <c r="F568" s="21">
        <f t="shared" si="121"/>
        <v>0</v>
      </c>
      <c r="G568" s="21">
        <f t="shared" si="121"/>
        <v>0</v>
      </c>
      <c r="H568" s="21">
        <f t="shared" si="121"/>
        <v>0</v>
      </c>
      <c r="I568" s="21">
        <f t="shared" si="121"/>
        <v>0</v>
      </c>
      <c r="J568" s="21">
        <f t="shared" si="121"/>
        <v>0</v>
      </c>
      <c r="K568" s="21">
        <f t="shared" si="121"/>
        <v>0</v>
      </c>
      <c r="L568" s="21">
        <f t="shared" si="121"/>
        <v>0</v>
      </c>
      <c r="M568" s="21">
        <f t="shared" si="121"/>
        <v>0</v>
      </c>
      <c r="N568" s="21">
        <f t="shared" si="121"/>
        <v>0</v>
      </c>
      <c r="O568" s="21">
        <f t="shared" si="121"/>
        <v>0</v>
      </c>
      <c r="P568" s="21">
        <f t="shared" si="121"/>
        <v>0</v>
      </c>
      <c r="Q568" s="21">
        <f t="shared" si="121"/>
        <v>0</v>
      </c>
      <c r="R568" s="21">
        <f t="shared" si="121"/>
        <v>0</v>
      </c>
      <c r="S568" s="21">
        <f t="shared" si="121"/>
        <v>0</v>
      </c>
      <c r="T568" s="21">
        <f t="shared" si="121"/>
        <v>0</v>
      </c>
      <c r="U568" s="21">
        <f t="shared" si="121"/>
        <v>0</v>
      </c>
      <c r="V568" s="21">
        <f t="shared" si="121"/>
        <v>0</v>
      </c>
      <c r="W568" s="21">
        <f t="shared" si="121"/>
        <v>0</v>
      </c>
      <c r="X568" s="21">
        <f t="shared" si="121"/>
        <v>0</v>
      </c>
      <c r="Y568" s="21">
        <f t="shared" si="121"/>
        <v>0</v>
      </c>
      <c r="Z568" s="21">
        <f t="shared" si="121"/>
        <v>0</v>
      </c>
      <c r="AA568" s="21">
        <f t="shared" si="121"/>
        <v>0</v>
      </c>
      <c r="AB568" s="21">
        <f t="shared" si="121"/>
        <v>0</v>
      </c>
      <c r="AC568" s="21">
        <f t="shared" si="121"/>
        <v>0</v>
      </c>
      <c r="AD568" s="21">
        <f t="shared" si="121"/>
        <v>0</v>
      </c>
      <c r="AE568" s="21">
        <f t="shared" si="12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2">+C572+C573</f>
        <v>0</v>
      </c>
      <c r="D571" s="21">
        <f t="shared" si="122"/>
        <v>0</v>
      </c>
      <c r="E571" s="21">
        <f t="shared" si="122"/>
        <v>0</v>
      </c>
      <c r="F571" s="21">
        <f t="shared" si="122"/>
        <v>0</v>
      </c>
      <c r="G571" s="21">
        <f t="shared" si="122"/>
        <v>0</v>
      </c>
      <c r="H571" s="21">
        <f t="shared" si="122"/>
        <v>0</v>
      </c>
      <c r="I571" s="21">
        <f t="shared" si="122"/>
        <v>0</v>
      </c>
      <c r="J571" s="21">
        <f t="shared" si="122"/>
        <v>0</v>
      </c>
      <c r="K571" s="21">
        <f t="shared" si="122"/>
        <v>0</v>
      </c>
      <c r="L571" s="21">
        <f t="shared" si="122"/>
        <v>0</v>
      </c>
      <c r="M571" s="21">
        <f t="shared" si="122"/>
        <v>0</v>
      </c>
      <c r="N571" s="21">
        <f t="shared" si="122"/>
        <v>0</v>
      </c>
      <c r="O571" s="21">
        <f t="shared" si="122"/>
        <v>0</v>
      </c>
      <c r="P571" s="21">
        <f t="shared" si="122"/>
        <v>0</v>
      </c>
      <c r="Q571" s="21">
        <f t="shared" si="122"/>
        <v>0</v>
      </c>
      <c r="R571" s="21">
        <f t="shared" si="122"/>
        <v>0</v>
      </c>
      <c r="S571" s="21">
        <f t="shared" si="122"/>
        <v>0</v>
      </c>
      <c r="T571" s="21">
        <f t="shared" si="122"/>
        <v>0</v>
      </c>
      <c r="U571" s="21">
        <f t="shared" si="122"/>
        <v>0</v>
      </c>
      <c r="V571" s="21">
        <f t="shared" si="122"/>
        <v>0</v>
      </c>
      <c r="W571" s="21">
        <f t="shared" si="122"/>
        <v>0</v>
      </c>
      <c r="X571" s="21">
        <f t="shared" si="122"/>
        <v>0</v>
      </c>
      <c r="Y571" s="21">
        <f t="shared" si="122"/>
        <v>0</v>
      </c>
      <c r="Z571" s="21">
        <f t="shared" si="122"/>
        <v>0</v>
      </c>
      <c r="AA571" s="21">
        <f t="shared" si="122"/>
        <v>0</v>
      </c>
      <c r="AB571" s="21">
        <f t="shared" si="122"/>
        <v>0</v>
      </c>
      <c r="AC571" s="21">
        <f t="shared" si="122"/>
        <v>0</v>
      </c>
      <c r="AD571" s="21">
        <f t="shared" si="122"/>
        <v>0</v>
      </c>
      <c r="AE571" s="21">
        <f t="shared" si="12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3">+C585+C586</f>
        <v>0</v>
      </c>
      <c r="D584" s="21">
        <f t="shared" si="123"/>
        <v>0</v>
      </c>
      <c r="E584" s="21">
        <f t="shared" si="123"/>
        <v>0</v>
      </c>
      <c r="F584" s="21">
        <f t="shared" si="123"/>
        <v>0</v>
      </c>
      <c r="G584" s="21">
        <f t="shared" si="123"/>
        <v>0</v>
      </c>
      <c r="H584" s="21">
        <f t="shared" si="123"/>
        <v>0</v>
      </c>
      <c r="I584" s="21">
        <f t="shared" si="123"/>
        <v>0</v>
      </c>
      <c r="J584" s="21">
        <f t="shared" si="123"/>
        <v>0</v>
      </c>
      <c r="K584" s="21">
        <f t="shared" si="123"/>
        <v>0</v>
      </c>
      <c r="L584" s="21">
        <f t="shared" si="123"/>
        <v>0</v>
      </c>
      <c r="M584" s="21">
        <f t="shared" si="123"/>
        <v>0</v>
      </c>
      <c r="N584" s="21">
        <f t="shared" si="123"/>
        <v>0</v>
      </c>
      <c r="O584" s="21">
        <f t="shared" si="123"/>
        <v>0</v>
      </c>
      <c r="P584" s="21">
        <f t="shared" si="123"/>
        <v>0</v>
      </c>
      <c r="Q584" s="21">
        <f t="shared" si="123"/>
        <v>0</v>
      </c>
      <c r="R584" s="21">
        <f t="shared" si="123"/>
        <v>0</v>
      </c>
      <c r="S584" s="21">
        <f t="shared" si="123"/>
        <v>0</v>
      </c>
      <c r="T584" s="21">
        <f t="shared" si="123"/>
        <v>0</v>
      </c>
      <c r="U584" s="21">
        <f t="shared" si="123"/>
        <v>0</v>
      </c>
      <c r="V584" s="21">
        <f t="shared" si="123"/>
        <v>0</v>
      </c>
      <c r="W584" s="21">
        <f t="shared" si="123"/>
        <v>0</v>
      </c>
      <c r="X584" s="21">
        <f t="shared" si="123"/>
        <v>0</v>
      </c>
      <c r="Y584" s="21">
        <f t="shared" si="123"/>
        <v>0</v>
      </c>
      <c r="Z584" s="21">
        <f t="shared" si="123"/>
        <v>0</v>
      </c>
      <c r="AA584" s="21">
        <f t="shared" si="123"/>
        <v>0</v>
      </c>
      <c r="AB584" s="21">
        <f t="shared" si="123"/>
        <v>0</v>
      </c>
      <c r="AC584" s="21">
        <f t="shared" si="123"/>
        <v>0</v>
      </c>
      <c r="AD584" s="21">
        <f t="shared" si="123"/>
        <v>0</v>
      </c>
      <c r="AE584" s="21">
        <f t="shared" si="12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4">+C599-C4</f>
        <v>0</v>
      </c>
      <c r="D597" s="72">
        <f t="shared" si="124"/>
        <v>0</v>
      </c>
      <c r="E597" s="72">
        <f t="shared" si="124"/>
        <v>0</v>
      </c>
      <c r="F597" s="72">
        <f t="shared" si="124"/>
        <v>0</v>
      </c>
      <c r="G597" s="72">
        <f t="shared" si="124"/>
        <v>0</v>
      </c>
      <c r="H597" s="72">
        <f t="shared" si="124"/>
        <v>0</v>
      </c>
      <c r="I597" s="72">
        <f t="shared" si="124"/>
        <v>0</v>
      </c>
      <c r="J597" s="72">
        <f t="shared" si="124"/>
        <v>0</v>
      </c>
      <c r="K597" s="72">
        <f t="shared" si="124"/>
        <v>0</v>
      </c>
      <c r="L597" s="72">
        <f t="shared" si="124"/>
        <v>0</v>
      </c>
      <c r="M597" s="72">
        <f t="shared" si="124"/>
        <v>0</v>
      </c>
      <c r="N597" s="72">
        <f t="shared" si="124"/>
        <v>0</v>
      </c>
      <c r="O597" s="72">
        <f t="shared" si="124"/>
        <v>0</v>
      </c>
      <c r="P597" s="72">
        <f t="shared" si="124"/>
        <v>0</v>
      </c>
      <c r="Q597" s="72">
        <f t="shared" si="124"/>
        <v>0</v>
      </c>
      <c r="R597" s="72">
        <f t="shared" si="124"/>
        <v>0</v>
      </c>
      <c r="S597" s="72">
        <f t="shared" si="124"/>
        <v>0</v>
      </c>
      <c r="T597" s="72">
        <f t="shared" si="124"/>
        <v>0</v>
      </c>
      <c r="U597" s="72">
        <f t="shared" si="124"/>
        <v>0</v>
      </c>
      <c r="V597" s="72">
        <f t="shared" si="124"/>
        <v>0</v>
      </c>
      <c r="W597" s="72">
        <f t="shared" si="124"/>
        <v>0</v>
      </c>
      <c r="X597" s="72">
        <f t="shared" si="124"/>
        <v>0</v>
      </c>
      <c r="Y597" s="72">
        <f t="shared" si="124"/>
        <v>0</v>
      </c>
      <c r="Z597" s="72">
        <f t="shared" si="124"/>
        <v>0</v>
      </c>
      <c r="AA597" s="72">
        <f t="shared" si="124"/>
        <v>0</v>
      </c>
      <c r="AB597" s="72">
        <f t="shared" si="124"/>
        <v>0</v>
      </c>
      <c r="AC597" s="72">
        <f t="shared" si="124"/>
        <v>0</v>
      </c>
      <c r="AD597" s="72">
        <f t="shared" si="124"/>
        <v>0</v>
      </c>
      <c r="AE597" s="72">
        <f t="shared" si="12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5">+C600+C604+C613+C624+C633</f>
        <v>1.4643604972349609E-3</v>
      </c>
      <c r="D599" s="28">
        <f t="shared" si="125"/>
        <v>4.9129620438247857E-3</v>
      </c>
      <c r="E599" s="28">
        <f t="shared" si="125"/>
        <v>1.0488355516662414E-2</v>
      </c>
      <c r="F599" s="28">
        <f t="shared" si="125"/>
        <v>1.347695383885091E-2</v>
      </c>
      <c r="G599" s="28">
        <f t="shared" si="125"/>
        <v>0.14128889154920052</v>
      </c>
      <c r="H599" s="28">
        <f t="shared" si="125"/>
        <v>0.3155513819660285</v>
      </c>
      <c r="I599" s="28">
        <f t="shared" si="125"/>
        <v>0.65122924732314691</v>
      </c>
      <c r="J599" s="28">
        <f t="shared" si="125"/>
        <v>1.4311652767501641</v>
      </c>
      <c r="K599" s="28">
        <f t="shared" si="125"/>
        <v>1.5049454471258139</v>
      </c>
      <c r="L599" s="28">
        <f t="shared" si="125"/>
        <v>2.4243638505609764</v>
      </c>
      <c r="M599" s="28">
        <f t="shared" si="125"/>
        <v>3.2664783759232168</v>
      </c>
      <c r="N599" s="28">
        <f t="shared" si="125"/>
        <v>5.0176956287153827</v>
      </c>
      <c r="O599" s="28">
        <f t="shared" si="125"/>
        <v>5.0940298110672666</v>
      </c>
      <c r="P599" s="28">
        <f t="shared" si="125"/>
        <v>7.0359863291721423</v>
      </c>
      <c r="Q599" s="28">
        <f t="shared" si="125"/>
        <v>8.0869948371794198</v>
      </c>
      <c r="R599" s="28">
        <f t="shared" si="125"/>
        <v>11.394320540088035</v>
      </c>
      <c r="S599" s="28">
        <f t="shared" si="125"/>
        <v>13.634288672846683</v>
      </c>
      <c r="T599" s="28">
        <f t="shared" si="125"/>
        <v>17.504081470367232</v>
      </c>
      <c r="U599" s="28">
        <f t="shared" si="125"/>
        <v>20.398423805609795</v>
      </c>
      <c r="V599" s="28">
        <f t="shared" si="125"/>
        <v>24.817185947695222</v>
      </c>
      <c r="W599" s="28">
        <f t="shared" si="125"/>
        <v>27.639373850633199</v>
      </c>
      <c r="X599" s="28">
        <f t="shared" si="125"/>
        <v>33.004737749664152</v>
      </c>
      <c r="Y599" s="28">
        <f t="shared" si="125"/>
        <v>42.122178829903476</v>
      </c>
      <c r="Z599" s="28">
        <f t="shared" si="125"/>
        <v>46.153891916309306</v>
      </c>
      <c r="AA599" s="28">
        <f t="shared" si="125"/>
        <v>53.055867228997343</v>
      </c>
      <c r="AB599" s="28">
        <f t="shared" si="125"/>
        <v>51.446359279221234</v>
      </c>
      <c r="AC599" s="28">
        <f t="shared" si="125"/>
        <v>54.644554591488699</v>
      </c>
      <c r="AD599" s="28">
        <f t="shared" si="125"/>
        <v>62.687597848380605</v>
      </c>
      <c r="AE599" s="28">
        <f t="shared" si="125"/>
        <v>69.837691526536588</v>
      </c>
    </row>
    <row r="600" spans="1:31" x14ac:dyDescent="0.2">
      <c r="A600" s="6" t="s">
        <v>19</v>
      </c>
      <c r="B600" s="7" t="s">
        <v>20</v>
      </c>
      <c r="C600" s="28">
        <f t="shared" ref="C600:AE600" si="126">+C601+C602+C603</f>
        <v>0</v>
      </c>
      <c r="D600" s="28">
        <f t="shared" si="126"/>
        <v>0</v>
      </c>
      <c r="E600" s="28">
        <f t="shared" si="126"/>
        <v>0</v>
      </c>
      <c r="F600" s="28">
        <f t="shared" si="126"/>
        <v>0</v>
      </c>
      <c r="G600" s="28">
        <f t="shared" si="126"/>
        <v>0</v>
      </c>
      <c r="H600" s="28">
        <f t="shared" si="126"/>
        <v>0</v>
      </c>
      <c r="I600" s="28">
        <f t="shared" si="126"/>
        <v>0</v>
      </c>
      <c r="J600" s="28">
        <f t="shared" si="126"/>
        <v>0</v>
      </c>
      <c r="K600" s="28">
        <f t="shared" si="126"/>
        <v>0</v>
      </c>
      <c r="L600" s="28">
        <f t="shared" si="126"/>
        <v>0</v>
      </c>
      <c r="M600" s="28">
        <f t="shared" si="126"/>
        <v>0</v>
      </c>
      <c r="N600" s="28">
        <f t="shared" si="126"/>
        <v>0</v>
      </c>
      <c r="O600" s="28">
        <f t="shared" si="126"/>
        <v>0</v>
      </c>
      <c r="P600" s="28">
        <f t="shared" si="126"/>
        <v>0</v>
      </c>
      <c r="Q600" s="28">
        <f t="shared" si="126"/>
        <v>0</v>
      </c>
      <c r="R600" s="28">
        <f t="shared" si="126"/>
        <v>0</v>
      </c>
      <c r="S600" s="28">
        <f t="shared" si="126"/>
        <v>0</v>
      </c>
      <c r="T600" s="28">
        <f t="shared" si="126"/>
        <v>0</v>
      </c>
      <c r="U600" s="28">
        <f t="shared" si="126"/>
        <v>0</v>
      </c>
      <c r="V600" s="28">
        <f t="shared" si="126"/>
        <v>0</v>
      </c>
      <c r="W600" s="28">
        <f t="shared" si="126"/>
        <v>0</v>
      </c>
      <c r="X600" s="28">
        <f t="shared" si="126"/>
        <v>0</v>
      </c>
      <c r="Y600" s="28">
        <f t="shared" si="126"/>
        <v>0</v>
      </c>
      <c r="Z600" s="28">
        <f t="shared" si="126"/>
        <v>0</v>
      </c>
      <c r="AA600" s="28">
        <f t="shared" si="126"/>
        <v>0</v>
      </c>
      <c r="AB600" s="28">
        <f t="shared" si="126"/>
        <v>0</v>
      </c>
      <c r="AC600" s="28">
        <f t="shared" si="126"/>
        <v>0</v>
      </c>
      <c r="AD600" s="28">
        <f t="shared" si="126"/>
        <v>0</v>
      </c>
      <c r="AE600" s="28">
        <f t="shared" si="12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1.4643604972349609E-3</v>
      </c>
      <c r="D604" s="28">
        <f t="shared" ref="D604:AE604" si="127">+D606+D607+D609+D610+D611</f>
        <v>4.9129620438247857E-3</v>
      </c>
      <c r="E604" s="28">
        <f t="shared" si="127"/>
        <v>1.0488355516662414E-2</v>
      </c>
      <c r="F604" s="28">
        <f t="shared" si="127"/>
        <v>1.347695383885091E-2</v>
      </c>
      <c r="G604" s="28">
        <f t="shared" si="127"/>
        <v>0.14128889154920052</v>
      </c>
      <c r="H604" s="28">
        <f t="shared" si="127"/>
        <v>0.3155513819660285</v>
      </c>
      <c r="I604" s="28">
        <f t="shared" si="127"/>
        <v>0.65122924732314691</v>
      </c>
      <c r="J604" s="28">
        <f t="shared" si="127"/>
        <v>1.4311652767501641</v>
      </c>
      <c r="K604" s="28">
        <f t="shared" si="127"/>
        <v>1.5049454471258139</v>
      </c>
      <c r="L604" s="28">
        <f t="shared" si="127"/>
        <v>2.4243638505609764</v>
      </c>
      <c r="M604" s="28">
        <f t="shared" si="127"/>
        <v>3.2664783759232168</v>
      </c>
      <c r="N604" s="28">
        <f t="shared" si="127"/>
        <v>5.0176956287153827</v>
      </c>
      <c r="O604" s="28">
        <f t="shared" si="127"/>
        <v>5.0940298110672666</v>
      </c>
      <c r="P604" s="28">
        <f t="shared" si="127"/>
        <v>7.0359863291721423</v>
      </c>
      <c r="Q604" s="28">
        <f t="shared" si="127"/>
        <v>8.0869948371794198</v>
      </c>
      <c r="R604" s="28">
        <f t="shared" si="127"/>
        <v>11.394320540088035</v>
      </c>
      <c r="S604" s="28">
        <f t="shared" si="127"/>
        <v>13.634288672846683</v>
      </c>
      <c r="T604" s="28">
        <f t="shared" si="127"/>
        <v>17.504081470367232</v>
      </c>
      <c r="U604" s="28">
        <f t="shared" si="127"/>
        <v>20.398423805609795</v>
      </c>
      <c r="V604" s="28">
        <f t="shared" si="127"/>
        <v>24.817185947695222</v>
      </c>
      <c r="W604" s="28">
        <f t="shared" si="127"/>
        <v>27.639373850633199</v>
      </c>
      <c r="X604" s="28">
        <f t="shared" si="127"/>
        <v>33.004737749664152</v>
      </c>
      <c r="Y604" s="28">
        <f t="shared" si="127"/>
        <v>42.122178829903476</v>
      </c>
      <c r="Z604" s="28">
        <f t="shared" si="127"/>
        <v>46.153891916309306</v>
      </c>
      <c r="AA604" s="28">
        <f t="shared" si="127"/>
        <v>53.055867228997343</v>
      </c>
      <c r="AB604" s="28">
        <f t="shared" si="127"/>
        <v>51.446359279221234</v>
      </c>
      <c r="AC604" s="28">
        <f t="shared" si="127"/>
        <v>54.644554591488699</v>
      </c>
      <c r="AD604" s="28">
        <f t="shared" si="127"/>
        <v>62.687597848380605</v>
      </c>
      <c r="AE604" s="28">
        <f t="shared" si="127"/>
        <v>69.837691526536588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8">+C478</f>
        <v>0</v>
      </c>
      <c r="D606" s="37">
        <f t="shared" si="128"/>
        <v>0</v>
      </c>
      <c r="E606" s="37">
        <f t="shared" si="128"/>
        <v>0</v>
      </c>
      <c r="F606" s="37">
        <f t="shared" si="128"/>
        <v>0</v>
      </c>
      <c r="G606" s="37">
        <f t="shared" si="128"/>
        <v>0</v>
      </c>
      <c r="H606" s="37">
        <f t="shared" si="128"/>
        <v>0</v>
      </c>
      <c r="I606" s="37">
        <f t="shared" si="128"/>
        <v>0</v>
      </c>
      <c r="J606" s="37">
        <f t="shared" si="128"/>
        <v>0</v>
      </c>
      <c r="K606" s="37">
        <f t="shared" si="128"/>
        <v>0</v>
      </c>
      <c r="L606" s="37">
        <f t="shared" si="128"/>
        <v>0</v>
      </c>
      <c r="M606" s="37">
        <f t="shared" si="128"/>
        <v>0</v>
      </c>
      <c r="N606" s="37">
        <f t="shared" si="128"/>
        <v>0</v>
      </c>
      <c r="O606" s="37">
        <f t="shared" si="128"/>
        <v>0</v>
      </c>
      <c r="P606" s="37">
        <f t="shared" si="128"/>
        <v>0</v>
      </c>
      <c r="Q606" s="37">
        <f t="shared" si="128"/>
        <v>0</v>
      </c>
      <c r="R606" s="37">
        <f t="shared" si="128"/>
        <v>0</v>
      </c>
      <c r="S606" s="37">
        <f t="shared" si="128"/>
        <v>0</v>
      </c>
      <c r="T606" s="37">
        <f t="shared" si="128"/>
        <v>0</v>
      </c>
      <c r="U606" s="37">
        <f t="shared" si="128"/>
        <v>0</v>
      </c>
      <c r="V606" s="37">
        <f t="shared" si="128"/>
        <v>0</v>
      </c>
      <c r="W606" s="37">
        <f t="shared" si="128"/>
        <v>0</v>
      </c>
      <c r="X606" s="37">
        <f t="shared" si="128"/>
        <v>0</v>
      </c>
      <c r="Y606" s="37">
        <f t="shared" si="128"/>
        <v>0</v>
      </c>
      <c r="Z606" s="37">
        <f t="shared" si="128"/>
        <v>0</v>
      </c>
      <c r="AA606" s="37">
        <f t="shared" si="128"/>
        <v>0</v>
      </c>
      <c r="AB606" s="37">
        <f t="shared" si="128"/>
        <v>0</v>
      </c>
      <c r="AC606" s="37">
        <f t="shared" si="128"/>
        <v>0</v>
      </c>
      <c r="AD606" s="37">
        <f t="shared" si="128"/>
        <v>0</v>
      </c>
      <c r="AE606" s="37">
        <f t="shared" si="12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29">+C489</f>
        <v>0</v>
      </c>
      <c r="D607" s="37">
        <f t="shared" si="129"/>
        <v>0</v>
      </c>
      <c r="E607" s="37">
        <f t="shared" si="129"/>
        <v>0</v>
      </c>
      <c r="F607" s="37">
        <f t="shared" si="129"/>
        <v>0</v>
      </c>
      <c r="G607" s="37">
        <f t="shared" si="129"/>
        <v>0</v>
      </c>
      <c r="H607" s="37">
        <f t="shared" si="129"/>
        <v>0</v>
      </c>
      <c r="I607" s="37">
        <f t="shared" si="129"/>
        <v>0</v>
      </c>
      <c r="J607" s="37">
        <f t="shared" si="129"/>
        <v>0</v>
      </c>
      <c r="K607" s="37">
        <f t="shared" si="129"/>
        <v>0</v>
      </c>
      <c r="L607" s="37">
        <f t="shared" si="129"/>
        <v>0</v>
      </c>
      <c r="M607" s="37">
        <f t="shared" si="129"/>
        <v>0</v>
      </c>
      <c r="N607" s="37">
        <f t="shared" si="129"/>
        <v>0</v>
      </c>
      <c r="O607" s="37">
        <f t="shared" si="129"/>
        <v>0</v>
      </c>
      <c r="P607" s="37">
        <f t="shared" si="129"/>
        <v>0</v>
      </c>
      <c r="Q607" s="37">
        <f t="shared" si="129"/>
        <v>0</v>
      </c>
      <c r="R607" s="37">
        <f t="shared" si="129"/>
        <v>0</v>
      </c>
      <c r="S607" s="37">
        <f t="shared" si="129"/>
        <v>0</v>
      </c>
      <c r="T607" s="37">
        <f t="shared" si="129"/>
        <v>0</v>
      </c>
      <c r="U607" s="37">
        <f t="shared" si="129"/>
        <v>0</v>
      </c>
      <c r="V607" s="37">
        <f t="shared" si="129"/>
        <v>0</v>
      </c>
      <c r="W607" s="37">
        <f t="shared" si="129"/>
        <v>0</v>
      </c>
      <c r="X607" s="37">
        <f t="shared" si="129"/>
        <v>0</v>
      </c>
      <c r="Y607" s="37">
        <f t="shared" si="129"/>
        <v>0</v>
      </c>
      <c r="Z607" s="37">
        <f t="shared" si="129"/>
        <v>0</v>
      </c>
      <c r="AA607" s="37">
        <f t="shared" si="129"/>
        <v>0</v>
      </c>
      <c r="AB607" s="37">
        <f t="shared" si="129"/>
        <v>0</v>
      </c>
      <c r="AC607" s="37">
        <f t="shared" si="129"/>
        <v>0</v>
      </c>
      <c r="AD607" s="37">
        <f t="shared" si="129"/>
        <v>0</v>
      </c>
      <c r="AE607" s="37">
        <f t="shared" si="12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0">+C502</f>
        <v>0</v>
      </c>
      <c r="D609" s="37">
        <f t="shared" si="130"/>
        <v>0</v>
      </c>
      <c r="E609" s="37">
        <f t="shared" si="130"/>
        <v>0</v>
      </c>
      <c r="F609" s="37">
        <f t="shared" si="130"/>
        <v>0</v>
      </c>
      <c r="G609" s="37">
        <f t="shared" si="130"/>
        <v>0</v>
      </c>
      <c r="H609" s="37">
        <f t="shared" si="130"/>
        <v>0</v>
      </c>
      <c r="I609" s="37">
        <f t="shared" si="130"/>
        <v>0</v>
      </c>
      <c r="J609" s="37">
        <f t="shared" si="130"/>
        <v>0</v>
      </c>
      <c r="K609" s="37">
        <f t="shared" si="130"/>
        <v>0</v>
      </c>
      <c r="L609" s="37">
        <f t="shared" si="130"/>
        <v>0</v>
      </c>
      <c r="M609" s="37">
        <f t="shared" si="130"/>
        <v>0</v>
      </c>
      <c r="N609" s="37">
        <f t="shared" si="130"/>
        <v>0</v>
      </c>
      <c r="O609" s="37">
        <f t="shared" si="130"/>
        <v>0</v>
      </c>
      <c r="P609" s="37">
        <f t="shared" si="130"/>
        <v>0</v>
      </c>
      <c r="Q609" s="37">
        <f t="shared" si="130"/>
        <v>0</v>
      </c>
      <c r="R609" s="37">
        <f t="shared" si="130"/>
        <v>0</v>
      </c>
      <c r="S609" s="37">
        <f t="shared" si="130"/>
        <v>0</v>
      </c>
      <c r="T609" s="37">
        <f t="shared" si="130"/>
        <v>0</v>
      </c>
      <c r="U609" s="37">
        <f t="shared" si="130"/>
        <v>0</v>
      </c>
      <c r="V609" s="37">
        <f t="shared" si="130"/>
        <v>0</v>
      </c>
      <c r="W609" s="37">
        <f t="shared" si="130"/>
        <v>0</v>
      </c>
      <c r="X609" s="37">
        <f t="shared" si="130"/>
        <v>0</v>
      </c>
      <c r="Y609" s="37">
        <f t="shared" si="130"/>
        <v>0</v>
      </c>
      <c r="Z609" s="37">
        <f t="shared" si="130"/>
        <v>0</v>
      </c>
      <c r="AA609" s="37">
        <f t="shared" si="130"/>
        <v>0</v>
      </c>
      <c r="AB609" s="37">
        <f t="shared" si="130"/>
        <v>0</v>
      </c>
      <c r="AC609" s="37">
        <f t="shared" si="130"/>
        <v>0</v>
      </c>
      <c r="AD609" s="37">
        <f t="shared" si="130"/>
        <v>0</v>
      </c>
      <c r="AE609" s="37">
        <f t="shared" si="130"/>
        <v>0</v>
      </c>
    </row>
    <row r="610" spans="1:31" x14ac:dyDescent="0.2">
      <c r="A610" s="8" t="s">
        <v>341</v>
      </c>
      <c r="B610" s="4" t="s">
        <v>389</v>
      </c>
      <c r="C610" s="37">
        <f>+C508</f>
        <v>1.4643604972349609E-3</v>
      </c>
      <c r="D610" s="37">
        <f t="shared" ref="D610:AE610" si="131">+D508</f>
        <v>4.9129620438247857E-3</v>
      </c>
      <c r="E610" s="37">
        <f t="shared" si="131"/>
        <v>1.0488355516662414E-2</v>
      </c>
      <c r="F610" s="37">
        <f t="shared" si="131"/>
        <v>1.347695383885091E-2</v>
      </c>
      <c r="G610" s="37">
        <f t="shared" si="131"/>
        <v>0.14128889154920052</v>
      </c>
      <c r="H610" s="37">
        <f t="shared" si="131"/>
        <v>0.3155513819660285</v>
      </c>
      <c r="I610" s="37">
        <f t="shared" si="131"/>
        <v>0.65122924732314691</v>
      </c>
      <c r="J610" s="37">
        <f t="shared" si="131"/>
        <v>1.4311652767501641</v>
      </c>
      <c r="K610" s="37">
        <f t="shared" si="131"/>
        <v>1.5049454471258139</v>
      </c>
      <c r="L610" s="37">
        <f t="shared" si="131"/>
        <v>2.4243638505609764</v>
      </c>
      <c r="M610" s="37">
        <f t="shared" si="131"/>
        <v>3.2664783759232168</v>
      </c>
      <c r="N610" s="37">
        <f t="shared" si="131"/>
        <v>5.0176956287153827</v>
      </c>
      <c r="O610" s="37">
        <f t="shared" si="131"/>
        <v>5.0940298110672666</v>
      </c>
      <c r="P610" s="37">
        <f t="shared" si="131"/>
        <v>7.0359863291721423</v>
      </c>
      <c r="Q610" s="37">
        <f t="shared" si="131"/>
        <v>8.0869948371794198</v>
      </c>
      <c r="R610" s="37">
        <f t="shared" si="131"/>
        <v>11.394320540088035</v>
      </c>
      <c r="S610" s="37">
        <f t="shared" si="131"/>
        <v>13.634288672846683</v>
      </c>
      <c r="T610" s="37">
        <f t="shared" si="131"/>
        <v>17.504081470367232</v>
      </c>
      <c r="U610" s="37">
        <f t="shared" si="131"/>
        <v>20.398423805609795</v>
      </c>
      <c r="V610" s="37">
        <f t="shared" si="131"/>
        <v>24.817185947695222</v>
      </c>
      <c r="W610" s="37">
        <f t="shared" si="131"/>
        <v>27.639373850633199</v>
      </c>
      <c r="X610" s="37">
        <f t="shared" si="131"/>
        <v>33.004737749664152</v>
      </c>
      <c r="Y610" s="37">
        <f t="shared" si="131"/>
        <v>42.122178829903476</v>
      </c>
      <c r="Z610" s="37">
        <f t="shared" si="131"/>
        <v>46.153891916309306</v>
      </c>
      <c r="AA610" s="37">
        <f t="shared" si="131"/>
        <v>53.055867228997343</v>
      </c>
      <c r="AB610" s="37">
        <f t="shared" si="131"/>
        <v>51.446359279221234</v>
      </c>
      <c r="AC610" s="37">
        <f t="shared" si="131"/>
        <v>54.644554591488699</v>
      </c>
      <c r="AD610" s="37">
        <f t="shared" si="131"/>
        <v>62.687597848380605</v>
      </c>
      <c r="AE610" s="37">
        <f t="shared" si="131"/>
        <v>69.837691526536588</v>
      </c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0</v>
      </c>
      <c r="Z611" s="37">
        <f t="shared" si="132"/>
        <v>0</v>
      </c>
      <c r="AA611" s="37">
        <f t="shared" si="132"/>
        <v>0</v>
      </c>
      <c r="AB611" s="37">
        <f t="shared" si="132"/>
        <v>0</v>
      </c>
      <c r="AC611" s="37">
        <f t="shared" si="132"/>
        <v>0</v>
      </c>
      <c r="AD611" s="37">
        <f t="shared" si="132"/>
        <v>0</v>
      </c>
      <c r="AE611" s="37">
        <f t="shared" si="13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1.4643604972349609E-3</v>
      </c>
      <c r="D656" s="28">
        <f t="shared" si="137"/>
        <v>4.9129620438247857E-3</v>
      </c>
      <c r="E656" s="28">
        <f t="shared" si="137"/>
        <v>1.0488355516662414E-2</v>
      </c>
      <c r="F656" s="28">
        <f t="shared" si="137"/>
        <v>1.347695383885091E-2</v>
      </c>
      <c r="G656" s="28">
        <f t="shared" si="137"/>
        <v>0.14128889154920052</v>
      </c>
      <c r="H656" s="28">
        <f t="shared" si="137"/>
        <v>0.3155513819660285</v>
      </c>
      <c r="I656" s="28">
        <f t="shared" si="137"/>
        <v>0.65122924732314691</v>
      </c>
      <c r="J656" s="28">
        <f t="shared" si="137"/>
        <v>1.4311652767501641</v>
      </c>
      <c r="K656" s="28">
        <f t="shared" si="137"/>
        <v>1.5049454471258139</v>
      </c>
      <c r="L656" s="28">
        <f t="shared" si="137"/>
        <v>2.4243638505609764</v>
      </c>
      <c r="M656" s="28">
        <f t="shared" si="137"/>
        <v>3.2664783759232168</v>
      </c>
      <c r="N656" s="28">
        <f t="shared" si="137"/>
        <v>5.0176956287153827</v>
      </c>
      <c r="O656" s="28">
        <f t="shared" si="137"/>
        <v>5.0940298110672666</v>
      </c>
      <c r="P656" s="28">
        <f t="shared" si="137"/>
        <v>7.0359863291721423</v>
      </c>
      <c r="Q656" s="28">
        <f t="shared" si="137"/>
        <v>8.0869948371794198</v>
      </c>
      <c r="R656" s="28">
        <f t="shared" si="137"/>
        <v>11.394320540088035</v>
      </c>
      <c r="S656" s="28">
        <f t="shared" si="137"/>
        <v>13.634288672846683</v>
      </c>
      <c r="T656" s="28">
        <f t="shared" si="137"/>
        <v>17.504081470367232</v>
      </c>
      <c r="U656" s="28">
        <f t="shared" si="137"/>
        <v>20.398423805609795</v>
      </c>
      <c r="V656" s="28">
        <f t="shared" si="137"/>
        <v>24.817185947695222</v>
      </c>
      <c r="W656" s="28">
        <f t="shared" si="137"/>
        <v>27.639373850633199</v>
      </c>
      <c r="X656" s="28">
        <f t="shared" si="137"/>
        <v>33.004737749664152</v>
      </c>
      <c r="Y656" s="28">
        <f t="shared" si="137"/>
        <v>42.122178829903476</v>
      </c>
      <c r="Z656" s="28">
        <f t="shared" si="137"/>
        <v>46.153891916309306</v>
      </c>
      <c r="AA656" s="28">
        <f t="shared" si="137"/>
        <v>53.055867228997343</v>
      </c>
      <c r="AB656" s="28">
        <f t="shared" si="137"/>
        <v>51.446359279221234</v>
      </c>
      <c r="AC656" s="28">
        <f t="shared" si="137"/>
        <v>54.644554591488699</v>
      </c>
      <c r="AD656" s="28">
        <f t="shared" si="137"/>
        <v>62.687597848380605</v>
      </c>
      <c r="AE656" s="28">
        <f t="shared" si="137"/>
        <v>69.837691526536588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1.4643604972349609E-3</v>
      </c>
      <c r="D658" s="28">
        <f t="shared" si="139"/>
        <v>4.9129620438247857E-3</v>
      </c>
      <c r="E658" s="28">
        <f t="shared" si="139"/>
        <v>1.0488355516662414E-2</v>
      </c>
      <c r="F658" s="28">
        <f t="shared" si="139"/>
        <v>1.347695383885091E-2</v>
      </c>
      <c r="G658" s="28">
        <f t="shared" si="139"/>
        <v>0.14128889154920052</v>
      </c>
      <c r="H658" s="28">
        <f t="shared" si="139"/>
        <v>0.3155513819660285</v>
      </c>
      <c r="I658" s="28">
        <f t="shared" si="139"/>
        <v>0.65122924732314691</v>
      </c>
      <c r="J658" s="28">
        <f t="shared" si="139"/>
        <v>1.4311652767501641</v>
      </c>
      <c r="K658" s="28">
        <f t="shared" si="139"/>
        <v>1.5049454471258139</v>
      </c>
      <c r="L658" s="28">
        <f t="shared" si="139"/>
        <v>2.4243638505609764</v>
      </c>
      <c r="M658" s="28">
        <f t="shared" si="139"/>
        <v>3.2664783759232168</v>
      </c>
      <c r="N658" s="28">
        <f t="shared" si="139"/>
        <v>5.0176956287153827</v>
      </c>
      <c r="O658" s="28">
        <f t="shared" si="139"/>
        <v>5.0940298110672666</v>
      </c>
      <c r="P658" s="28">
        <f t="shared" si="139"/>
        <v>7.0359863291721423</v>
      </c>
      <c r="Q658" s="28">
        <f t="shared" si="139"/>
        <v>8.0869948371794198</v>
      </c>
      <c r="R658" s="28">
        <f t="shared" si="139"/>
        <v>11.394320540088035</v>
      </c>
      <c r="S658" s="28">
        <f t="shared" si="139"/>
        <v>13.634288672846683</v>
      </c>
      <c r="T658" s="28">
        <f t="shared" si="139"/>
        <v>17.504081470367232</v>
      </c>
      <c r="U658" s="28">
        <f t="shared" si="139"/>
        <v>20.398423805609795</v>
      </c>
      <c r="V658" s="28">
        <f t="shared" si="139"/>
        <v>24.817185947695222</v>
      </c>
      <c r="W658" s="28">
        <f t="shared" si="139"/>
        <v>27.639373850633199</v>
      </c>
      <c r="X658" s="28">
        <f t="shared" si="139"/>
        <v>33.004737749664152</v>
      </c>
      <c r="Y658" s="28">
        <f t="shared" si="139"/>
        <v>42.122178829903476</v>
      </c>
      <c r="Z658" s="28">
        <f t="shared" si="139"/>
        <v>46.153891916309306</v>
      </c>
      <c r="AA658" s="28">
        <f t="shared" si="139"/>
        <v>53.055867228997343</v>
      </c>
      <c r="AB658" s="28">
        <f t="shared" si="139"/>
        <v>51.446359279221234</v>
      </c>
      <c r="AC658" s="28">
        <f t="shared" si="139"/>
        <v>54.644554591488699</v>
      </c>
      <c r="AD658" s="28">
        <f t="shared" si="139"/>
        <v>62.687597848380605</v>
      </c>
      <c r="AE658" s="28">
        <f t="shared" si="139"/>
        <v>69.837691526536588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411" priority="247" operator="equal">
      <formula>0</formula>
    </cfRule>
  </conditionalFormatting>
  <conditionalFormatting sqref="AD2:AE2">
    <cfRule type="cellIs" dxfId="410" priority="111" operator="equal">
      <formula>0</formula>
    </cfRule>
  </conditionalFormatting>
  <conditionalFormatting sqref="C434:C437 C425:C431">
    <cfRule type="cellIs" dxfId="409" priority="77" operator="lessThan">
      <formula>0</formula>
    </cfRule>
  </conditionalFormatting>
  <conditionalFormatting sqref="C613">
    <cfRule type="cellIs" dxfId="408" priority="76" operator="lessThan">
      <formula>0</formula>
    </cfRule>
  </conditionalFormatting>
  <conditionalFormatting sqref="C432:C433">
    <cfRule type="cellIs" dxfId="407" priority="75" operator="lessThan">
      <formula>0</formula>
    </cfRule>
  </conditionalFormatting>
  <conditionalFormatting sqref="C555:C581">
    <cfRule type="cellIs" dxfId="406" priority="74" operator="lessThan">
      <formula>0</formula>
    </cfRule>
  </conditionalFormatting>
  <conditionalFormatting sqref="C624:C638">
    <cfRule type="cellIs" dxfId="405" priority="73" operator="lessThan">
      <formula>0</formula>
    </cfRule>
  </conditionalFormatting>
  <conditionalFormatting sqref="C659">
    <cfRule type="cellIs" dxfId="404" priority="72" operator="lessThan">
      <formula>0</formula>
    </cfRule>
  </conditionalFormatting>
  <conditionalFormatting sqref="C660">
    <cfRule type="cellIs" dxfId="403" priority="71" operator="lessThan">
      <formula>0</formula>
    </cfRule>
  </conditionalFormatting>
  <conditionalFormatting sqref="C661">
    <cfRule type="cellIs" dxfId="402" priority="70" operator="lessThan">
      <formula>0</formula>
    </cfRule>
  </conditionalFormatting>
  <conditionalFormatting sqref="C609">
    <cfRule type="cellIs" dxfId="401" priority="69" operator="lessThan">
      <formula>0</formula>
    </cfRule>
  </conditionalFormatting>
  <conditionalFormatting sqref="C610">
    <cfRule type="cellIs" dxfId="400" priority="68" operator="lessThan">
      <formula>0</formula>
    </cfRule>
  </conditionalFormatting>
  <conditionalFormatting sqref="C611">
    <cfRule type="cellIs" dxfId="399" priority="67" operator="lessThan">
      <formula>0</formula>
    </cfRule>
  </conditionalFormatting>
  <conditionalFormatting sqref="C606:C607">
    <cfRule type="cellIs" dxfId="398" priority="66" operator="lessThan">
      <formula>0</formula>
    </cfRule>
  </conditionalFormatting>
  <conditionalFormatting sqref="C191:C210 C212:C225 C227:C270 C273:C278 C280:C286 C292:C296">
    <cfRule type="cellIs" dxfId="397" priority="65" operator="lessThan">
      <formula>0</formula>
    </cfRule>
  </conditionalFormatting>
  <conditionalFormatting sqref="C271">
    <cfRule type="cellIs" dxfId="396" priority="64" operator="lessThan">
      <formula>0</formula>
    </cfRule>
  </conditionalFormatting>
  <conditionalFormatting sqref="C287">
    <cfRule type="cellIs" dxfId="395" priority="63" operator="lessThan">
      <formula>0</formula>
    </cfRule>
  </conditionalFormatting>
  <conditionalFormatting sqref="C291">
    <cfRule type="cellIs" dxfId="394" priority="62" operator="lessThan">
      <formula>0</formula>
    </cfRule>
  </conditionalFormatting>
  <conditionalFormatting sqref="C226">
    <cfRule type="cellIs" dxfId="393" priority="60" operator="lessThan">
      <formula>0</formula>
    </cfRule>
  </conditionalFormatting>
  <conditionalFormatting sqref="C211">
    <cfRule type="cellIs" dxfId="392" priority="61" operator="lessThan">
      <formula>0</formula>
    </cfRule>
  </conditionalFormatting>
  <conditionalFormatting sqref="C272">
    <cfRule type="cellIs" dxfId="391" priority="59" operator="lessThan">
      <formula>0</formula>
    </cfRule>
  </conditionalFormatting>
  <conditionalFormatting sqref="C279">
    <cfRule type="cellIs" dxfId="390" priority="58" operator="lessThan">
      <formula>0</formula>
    </cfRule>
  </conditionalFormatting>
  <conditionalFormatting sqref="C288:C290">
    <cfRule type="cellIs" dxfId="389" priority="57" operator="lessThan">
      <formula>0</formula>
    </cfRule>
  </conditionalFormatting>
  <conditionalFormatting sqref="C297:C354 C356:C424">
    <cfRule type="cellIs" dxfId="388" priority="56" operator="lessThan">
      <formula>0</formula>
    </cfRule>
  </conditionalFormatting>
  <conditionalFormatting sqref="C526:C554">
    <cfRule type="cellIs" dxfId="387" priority="55" operator="lessThan">
      <formula>0</formula>
    </cfRule>
  </conditionalFormatting>
  <conditionalFormatting sqref="C524:C525">
    <cfRule type="cellIs" dxfId="386" priority="54" operator="lessThan">
      <formula>0</formula>
    </cfRule>
  </conditionalFormatting>
  <conditionalFormatting sqref="C614:C623">
    <cfRule type="cellIs" dxfId="385" priority="53" operator="lessThan">
      <formula>0</formula>
    </cfRule>
  </conditionalFormatting>
  <conditionalFormatting sqref="C355">
    <cfRule type="cellIs" dxfId="384" priority="52" operator="lessThan">
      <formula>0</formula>
    </cfRule>
  </conditionalFormatting>
  <conditionalFormatting sqref="C453">
    <cfRule type="cellIs" dxfId="383" priority="51" operator="lessThan">
      <formula>0</formula>
    </cfRule>
  </conditionalFormatting>
  <conditionalFormatting sqref="C453">
    <cfRule type="cellIs" dxfId="382" priority="49" operator="equal">
      <formula>0</formula>
    </cfRule>
    <cfRule type="cellIs" dxfId="381" priority="50" operator="equal">
      <formula>0</formula>
    </cfRule>
  </conditionalFormatting>
  <conditionalFormatting sqref="C597">
    <cfRule type="cellIs" dxfId="380" priority="48" operator="lessThan">
      <formula>0</formula>
    </cfRule>
  </conditionalFormatting>
  <conditionalFormatting sqref="C597">
    <cfRule type="cellIs" dxfId="379" priority="46" operator="equal">
      <formula>0</formula>
    </cfRule>
    <cfRule type="cellIs" dxfId="378" priority="47" operator="equal">
      <formula>0</formula>
    </cfRule>
  </conditionalFormatting>
  <conditionalFormatting sqref="C654">
    <cfRule type="cellIs" dxfId="377" priority="45" operator="lessThan">
      <formula>0</formula>
    </cfRule>
  </conditionalFormatting>
  <conditionalFormatting sqref="C654">
    <cfRule type="cellIs" dxfId="376" priority="43" operator="equal">
      <formula>0</formula>
    </cfRule>
    <cfRule type="cellIs" dxfId="375" priority="44" operator="equal">
      <formula>0</formula>
    </cfRule>
  </conditionalFormatting>
  <conditionalFormatting sqref="A425:B426 A430:B431 A434:B437 A427:A429">
    <cfRule type="cellIs" dxfId="374" priority="42" operator="lessThan">
      <formula>0</formula>
    </cfRule>
  </conditionalFormatting>
  <conditionalFormatting sqref="A432:B433">
    <cfRule type="cellIs" dxfId="373" priority="41" operator="lessThan">
      <formula>0</formula>
    </cfRule>
  </conditionalFormatting>
  <conditionalFormatting sqref="B555 A576:B581">
    <cfRule type="cellIs" dxfId="372" priority="40" operator="lessThan">
      <formula>0</formula>
    </cfRule>
  </conditionalFormatting>
  <conditionalFormatting sqref="A633:B638 B624">
    <cfRule type="cellIs" dxfId="371" priority="39" operator="lessThan">
      <formula>0</formula>
    </cfRule>
  </conditionalFormatting>
  <conditionalFormatting sqref="A661:B661">
    <cfRule type="cellIs" dxfId="370" priority="38" operator="lessThan">
      <formula>0</formula>
    </cfRule>
  </conditionalFormatting>
  <conditionalFormatting sqref="B659:B660">
    <cfRule type="cellIs" dxfId="369" priority="37" operator="lessThan">
      <formula>0</formula>
    </cfRule>
  </conditionalFormatting>
  <conditionalFormatting sqref="B613">
    <cfRule type="cellIs" dxfId="368" priority="36" operator="lessThan">
      <formula>0</formula>
    </cfRule>
  </conditionalFormatting>
  <conditionalFormatting sqref="D434:AE437 D425:AE431">
    <cfRule type="cellIs" dxfId="367" priority="35" operator="lessThan">
      <formula>0</formula>
    </cfRule>
  </conditionalFormatting>
  <conditionalFormatting sqref="D613:AE613">
    <cfRule type="cellIs" dxfId="366" priority="34" operator="lessThan">
      <formula>0</formula>
    </cfRule>
  </conditionalFormatting>
  <conditionalFormatting sqref="D432:AE433">
    <cfRule type="cellIs" dxfId="365" priority="33" operator="lessThan">
      <formula>0</formula>
    </cfRule>
  </conditionalFormatting>
  <conditionalFormatting sqref="D555:AE581">
    <cfRule type="cellIs" dxfId="364" priority="32" operator="lessThan">
      <formula>0</formula>
    </cfRule>
  </conditionalFormatting>
  <conditionalFormatting sqref="D624:AE638">
    <cfRule type="cellIs" dxfId="363" priority="31" operator="lessThan">
      <formula>0</formula>
    </cfRule>
  </conditionalFormatting>
  <conditionalFormatting sqref="D659:AE659">
    <cfRule type="cellIs" dxfId="362" priority="30" operator="lessThan">
      <formula>0</formula>
    </cfRule>
  </conditionalFormatting>
  <conditionalFormatting sqref="D660:AE660">
    <cfRule type="cellIs" dxfId="361" priority="29" operator="lessThan">
      <formula>0</formula>
    </cfRule>
  </conditionalFormatting>
  <conditionalFormatting sqref="D661:AE661">
    <cfRule type="cellIs" dxfId="360" priority="28" operator="lessThan">
      <formula>0</formula>
    </cfRule>
  </conditionalFormatting>
  <conditionalFormatting sqref="D609:AE609">
    <cfRule type="cellIs" dxfId="359" priority="27" operator="lessThan">
      <formula>0</formula>
    </cfRule>
  </conditionalFormatting>
  <conditionalFormatting sqref="D610:AE610">
    <cfRule type="cellIs" dxfId="358" priority="26" operator="lessThan">
      <formula>0</formula>
    </cfRule>
  </conditionalFormatting>
  <conditionalFormatting sqref="D611:AE611">
    <cfRule type="cellIs" dxfId="357" priority="25" operator="lessThan">
      <formula>0</formula>
    </cfRule>
  </conditionalFormatting>
  <conditionalFormatting sqref="D606:AE607">
    <cfRule type="cellIs" dxfId="356" priority="24" operator="lessThan">
      <formula>0</formula>
    </cfRule>
  </conditionalFormatting>
  <conditionalFormatting sqref="D191:AE210 D212:AE225 D227:AE270 D273:AE278 D280:AE286 D292:AE296">
    <cfRule type="cellIs" dxfId="355" priority="23" operator="lessThan">
      <formula>0</formula>
    </cfRule>
  </conditionalFormatting>
  <conditionalFormatting sqref="D271:AE271">
    <cfRule type="cellIs" dxfId="354" priority="22" operator="lessThan">
      <formula>0</formula>
    </cfRule>
  </conditionalFormatting>
  <conditionalFormatting sqref="D287:AE287">
    <cfRule type="cellIs" dxfId="353" priority="21" operator="lessThan">
      <formula>0</formula>
    </cfRule>
  </conditionalFormatting>
  <conditionalFormatting sqref="D291:AE291">
    <cfRule type="cellIs" dxfId="352" priority="20" operator="lessThan">
      <formula>0</formula>
    </cfRule>
  </conditionalFormatting>
  <conditionalFormatting sqref="D226:AE226">
    <cfRule type="cellIs" dxfId="351" priority="18" operator="lessThan">
      <formula>0</formula>
    </cfRule>
  </conditionalFormatting>
  <conditionalFormatting sqref="D211:AE211">
    <cfRule type="cellIs" dxfId="350" priority="19" operator="lessThan">
      <formula>0</formula>
    </cfRule>
  </conditionalFormatting>
  <conditionalFormatting sqref="D272:AE272">
    <cfRule type="cellIs" dxfId="349" priority="17" operator="lessThan">
      <formula>0</formula>
    </cfRule>
  </conditionalFormatting>
  <conditionalFormatting sqref="D279:AE279">
    <cfRule type="cellIs" dxfId="348" priority="16" operator="lessThan">
      <formula>0</formula>
    </cfRule>
  </conditionalFormatting>
  <conditionalFormatting sqref="D288:AE290">
    <cfRule type="cellIs" dxfId="347" priority="15" operator="lessThan">
      <formula>0</formula>
    </cfRule>
  </conditionalFormatting>
  <conditionalFormatting sqref="D297:AE354 D356:AE424">
    <cfRule type="cellIs" dxfId="346" priority="14" operator="lessThan">
      <formula>0</formula>
    </cfRule>
  </conditionalFormatting>
  <conditionalFormatting sqref="D526:AE554">
    <cfRule type="cellIs" dxfId="345" priority="13" operator="lessThan">
      <formula>0</formula>
    </cfRule>
  </conditionalFormatting>
  <conditionalFormatting sqref="D524:AE525">
    <cfRule type="cellIs" dxfId="344" priority="12" operator="lessThan">
      <formula>0</formula>
    </cfRule>
  </conditionalFormatting>
  <conditionalFormatting sqref="D614:AE623">
    <cfRule type="cellIs" dxfId="343" priority="11" operator="lessThan">
      <formula>0</formula>
    </cfRule>
  </conditionalFormatting>
  <conditionalFormatting sqref="D355:AE355">
    <cfRule type="cellIs" dxfId="342" priority="10" operator="lessThan">
      <formula>0</formula>
    </cfRule>
  </conditionalFormatting>
  <conditionalFormatting sqref="D453:AE453">
    <cfRule type="cellIs" dxfId="341" priority="9" operator="lessThan">
      <formula>0</formula>
    </cfRule>
  </conditionalFormatting>
  <conditionalFormatting sqref="D453:AE453">
    <cfRule type="cellIs" dxfId="340" priority="7" operator="equal">
      <formula>0</formula>
    </cfRule>
    <cfRule type="cellIs" dxfId="339" priority="8" operator="equal">
      <formula>0</formula>
    </cfRule>
  </conditionalFormatting>
  <conditionalFormatting sqref="D597:AE597">
    <cfRule type="cellIs" dxfId="338" priority="6" operator="lessThan">
      <formula>0</formula>
    </cfRule>
  </conditionalFormatting>
  <conditionalFormatting sqref="D597:AE597">
    <cfRule type="cellIs" dxfId="337" priority="4" operator="equal">
      <formula>0</formula>
    </cfRule>
    <cfRule type="cellIs" dxfId="336" priority="5" operator="equal">
      <formula>0</formula>
    </cfRule>
  </conditionalFormatting>
  <conditionalFormatting sqref="D654:AE654">
    <cfRule type="cellIs" dxfId="335" priority="3" operator="lessThan">
      <formula>0</formula>
    </cfRule>
  </conditionalFormatting>
  <conditionalFormatting sqref="D654:AE654">
    <cfRule type="cellIs" dxfId="334" priority="1" operator="equal">
      <formula>0</formula>
    </cfRule>
    <cfRule type="cellIs" dxfId="333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0</v>
      </c>
      <c r="E4" s="28">
        <f t="shared" si="0"/>
        <v>0</v>
      </c>
      <c r="F4" s="28">
        <f t="shared" si="0"/>
        <v>0</v>
      </c>
      <c r="G4" s="28">
        <f t="shared" si="0"/>
        <v>0</v>
      </c>
      <c r="H4" s="28">
        <f t="shared" si="0"/>
        <v>0</v>
      </c>
      <c r="I4" s="28">
        <f t="shared" si="0"/>
        <v>0</v>
      </c>
      <c r="J4" s="28">
        <f t="shared" si="0"/>
        <v>0</v>
      </c>
      <c r="K4" s="28">
        <f t="shared" si="0"/>
        <v>0</v>
      </c>
      <c r="L4" s="28">
        <f t="shared" si="0"/>
        <v>0</v>
      </c>
      <c r="M4" s="28">
        <f t="shared" si="0"/>
        <v>0</v>
      </c>
      <c r="N4" s="28">
        <f t="shared" si="0"/>
        <v>0</v>
      </c>
      <c r="O4" s="28">
        <f t="shared" si="0"/>
        <v>0</v>
      </c>
      <c r="P4" s="28">
        <f t="shared" si="0"/>
        <v>0</v>
      </c>
      <c r="Q4" s="28">
        <f t="shared" si="0"/>
        <v>0</v>
      </c>
      <c r="R4" s="28">
        <f t="shared" si="0"/>
        <v>0</v>
      </c>
      <c r="S4" s="28">
        <f t="shared" si="0"/>
        <v>0</v>
      </c>
      <c r="T4" s="28">
        <f t="shared" si="0"/>
        <v>0</v>
      </c>
      <c r="U4" s="28">
        <f t="shared" si="0"/>
        <v>0</v>
      </c>
      <c r="V4" s="28">
        <f t="shared" si="0"/>
        <v>0</v>
      </c>
      <c r="W4" s="28">
        <f t="shared" si="0"/>
        <v>0</v>
      </c>
      <c r="X4" s="28">
        <f t="shared" si="0"/>
        <v>0</v>
      </c>
      <c r="Y4" s="28">
        <f t="shared" si="0"/>
        <v>0</v>
      </c>
      <c r="Z4" s="28">
        <f t="shared" si="0"/>
        <v>0</v>
      </c>
      <c r="AA4" s="28">
        <f t="shared" si="0"/>
        <v>0</v>
      </c>
      <c r="AB4" s="28">
        <f t="shared" si="0"/>
        <v>0</v>
      </c>
      <c r="AC4" s="28">
        <f t="shared" si="0"/>
        <v>0</v>
      </c>
      <c r="AD4" s="28">
        <f t="shared" si="0"/>
        <v>0</v>
      </c>
      <c r="AE4" s="28">
        <f t="shared" si="0"/>
        <v>0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0</v>
      </c>
      <c r="E111" s="21">
        <f t="shared" si="27"/>
        <v>0</v>
      </c>
      <c r="F111" s="21">
        <f t="shared" si="27"/>
        <v>0</v>
      </c>
      <c r="G111" s="21">
        <f t="shared" si="27"/>
        <v>0</v>
      </c>
      <c r="H111" s="21">
        <f t="shared" si="27"/>
        <v>0</v>
      </c>
      <c r="I111" s="21">
        <f t="shared" si="27"/>
        <v>0</v>
      </c>
      <c r="J111" s="21">
        <f t="shared" si="27"/>
        <v>0</v>
      </c>
      <c r="K111" s="21">
        <f t="shared" si="27"/>
        <v>0</v>
      </c>
      <c r="L111" s="21">
        <f t="shared" si="27"/>
        <v>0</v>
      </c>
      <c r="M111" s="21">
        <f t="shared" si="27"/>
        <v>0</v>
      </c>
      <c r="N111" s="21">
        <f t="shared" si="27"/>
        <v>0</v>
      </c>
      <c r="O111" s="21">
        <f t="shared" si="27"/>
        <v>0</v>
      </c>
      <c r="P111" s="21">
        <f t="shared" si="27"/>
        <v>0</v>
      </c>
      <c r="Q111" s="21">
        <f t="shared" si="27"/>
        <v>0</v>
      </c>
      <c r="R111" s="21">
        <f t="shared" si="27"/>
        <v>0</v>
      </c>
      <c r="S111" s="21">
        <f t="shared" si="27"/>
        <v>0</v>
      </c>
      <c r="T111" s="21">
        <f t="shared" si="27"/>
        <v>0</v>
      </c>
      <c r="U111" s="21">
        <f t="shared" si="27"/>
        <v>0</v>
      </c>
      <c r="V111" s="21">
        <f t="shared" si="27"/>
        <v>0</v>
      </c>
      <c r="W111" s="21">
        <f t="shared" si="27"/>
        <v>0</v>
      </c>
      <c r="X111" s="21">
        <f t="shared" si="27"/>
        <v>0</v>
      </c>
      <c r="Y111" s="21">
        <f t="shared" si="27"/>
        <v>0</v>
      </c>
      <c r="Z111" s="21">
        <f t="shared" si="27"/>
        <v>0</v>
      </c>
      <c r="AA111" s="21">
        <f t="shared" si="27"/>
        <v>0</v>
      </c>
      <c r="AB111" s="21">
        <f t="shared" si="27"/>
        <v>0</v>
      </c>
      <c r="AC111" s="21">
        <f t="shared" si="27"/>
        <v>0</v>
      </c>
      <c r="AD111" s="21">
        <f t="shared" si="27"/>
        <v>0</v>
      </c>
      <c r="AE111" s="21">
        <f t="shared" si="27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0">+D144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2">+D155+D156+D157+D158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3">+D161+D169+D171+D172</f>
        <v>0</v>
      </c>
      <c r="E160" s="21">
        <f t="shared" si="33"/>
        <v>0</v>
      </c>
      <c r="F160" s="21">
        <f t="shared" si="33"/>
        <v>0</v>
      </c>
      <c r="G160" s="21">
        <f t="shared" si="33"/>
        <v>0</v>
      </c>
      <c r="H160" s="21">
        <f t="shared" si="33"/>
        <v>0</v>
      </c>
      <c r="I160" s="21">
        <f t="shared" si="33"/>
        <v>0</v>
      </c>
      <c r="J160" s="21">
        <f t="shared" si="33"/>
        <v>0</v>
      </c>
      <c r="K160" s="21">
        <f t="shared" si="33"/>
        <v>0</v>
      </c>
      <c r="L160" s="21">
        <f t="shared" si="33"/>
        <v>0</v>
      </c>
      <c r="M160" s="21">
        <f t="shared" si="33"/>
        <v>0</v>
      </c>
      <c r="N160" s="21">
        <f t="shared" si="33"/>
        <v>0</v>
      </c>
      <c r="O160" s="21">
        <f t="shared" si="33"/>
        <v>0</v>
      </c>
      <c r="P160" s="21">
        <f t="shared" si="33"/>
        <v>0</v>
      </c>
      <c r="Q160" s="21">
        <f t="shared" si="33"/>
        <v>0</v>
      </c>
      <c r="R160" s="21">
        <f t="shared" si="33"/>
        <v>0</v>
      </c>
      <c r="S160" s="21">
        <f t="shared" si="33"/>
        <v>0</v>
      </c>
      <c r="T160" s="21">
        <f t="shared" si="33"/>
        <v>0</v>
      </c>
      <c r="U160" s="21">
        <f t="shared" si="33"/>
        <v>0</v>
      </c>
      <c r="V160" s="21">
        <f t="shared" si="33"/>
        <v>0</v>
      </c>
      <c r="W160" s="21">
        <f t="shared" si="33"/>
        <v>0</v>
      </c>
      <c r="X160" s="21">
        <f t="shared" si="33"/>
        <v>0</v>
      </c>
      <c r="Y160" s="21">
        <f t="shared" si="33"/>
        <v>0</v>
      </c>
      <c r="Z160" s="21">
        <f t="shared" si="33"/>
        <v>0</v>
      </c>
      <c r="AA160" s="21">
        <f t="shared" si="33"/>
        <v>0</v>
      </c>
      <c r="AB160" s="21">
        <f t="shared" si="33"/>
        <v>0</v>
      </c>
      <c r="AC160" s="21">
        <f t="shared" si="33"/>
        <v>0</v>
      </c>
      <c r="AD160" s="21">
        <f t="shared" si="33"/>
        <v>0</v>
      </c>
      <c r="AE160" s="21">
        <f t="shared" si="33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4">+D162+D163+D164+D165+D166+D167</f>
        <v>0</v>
      </c>
      <c r="E161" s="21">
        <f t="shared" si="34"/>
        <v>0</v>
      </c>
      <c r="F161" s="21">
        <f t="shared" si="34"/>
        <v>0</v>
      </c>
      <c r="G161" s="21">
        <f t="shared" si="34"/>
        <v>0</v>
      </c>
      <c r="H161" s="21">
        <f t="shared" si="34"/>
        <v>0</v>
      </c>
      <c r="I161" s="21">
        <f t="shared" si="34"/>
        <v>0</v>
      </c>
      <c r="J161" s="21">
        <f t="shared" si="34"/>
        <v>0</v>
      </c>
      <c r="K161" s="21">
        <f t="shared" si="34"/>
        <v>0</v>
      </c>
      <c r="L161" s="21">
        <f t="shared" si="34"/>
        <v>0</v>
      </c>
      <c r="M161" s="21">
        <f t="shared" si="34"/>
        <v>0</v>
      </c>
      <c r="N161" s="21">
        <f t="shared" si="34"/>
        <v>0</v>
      </c>
      <c r="O161" s="21">
        <f t="shared" si="34"/>
        <v>0</v>
      </c>
      <c r="P161" s="21">
        <f t="shared" si="34"/>
        <v>0</v>
      </c>
      <c r="Q161" s="21">
        <f t="shared" si="34"/>
        <v>0</v>
      </c>
      <c r="R161" s="21">
        <f t="shared" si="34"/>
        <v>0</v>
      </c>
      <c r="S161" s="21">
        <f t="shared" si="34"/>
        <v>0</v>
      </c>
      <c r="T161" s="21">
        <f t="shared" si="34"/>
        <v>0</v>
      </c>
      <c r="U161" s="21">
        <f t="shared" si="34"/>
        <v>0</v>
      </c>
      <c r="V161" s="21">
        <f t="shared" si="34"/>
        <v>0</v>
      </c>
      <c r="W161" s="21">
        <f t="shared" si="34"/>
        <v>0</v>
      </c>
      <c r="X161" s="21">
        <f t="shared" si="34"/>
        <v>0</v>
      </c>
      <c r="Y161" s="21">
        <f t="shared" si="34"/>
        <v>0</v>
      </c>
      <c r="Z161" s="21">
        <f t="shared" si="34"/>
        <v>0</v>
      </c>
      <c r="AA161" s="21">
        <f t="shared" si="34"/>
        <v>0</v>
      </c>
      <c r="AB161" s="21">
        <f t="shared" si="34"/>
        <v>0</v>
      </c>
      <c r="AC161" s="21">
        <f t="shared" si="34"/>
        <v>0</v>
      </c>
      <c r="AD161" s="21">
        <f t="shared" si="34"/>
        <v>0</v>
      </c>
      <c r="AE161" s="21">
        <f t="shared" si="34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0</v>
      </c>
      <c r="G173" s="21">
        <f t="shared" si="35"/>
        <v>0</v>
      </c>
      <c r="H173" s="21">
        <f t="shared" si="35"/>
        <v>0</v>
      </c>
      <c r="I173" s="21">
        <f t="shared" si="35"/>
        <v>0</v>
      </c>
      <c r="J173" s="21">
        <f t="shared" si="35"/>
        <v>0</v>
      </c>
      <c r="K173" s="21">
        <f t="shared" si="35"/>
        <v>0</v>
      </c>
      <c r="L173" s="21">
        <f t="shared" si="35"/>
        <v>0</v>
      </c>
      <c r="M173" s="21">
        <f t="shared" si="35"/>
        <v>0</v>
      </c>
      <c r="N173" s="21">
        <f t="shared" si="35"/>
        <v>0</v>
      </c>
      <c r="O173" s="21">
        <f t="shared" si="35"/>
        <v>0</v>
      </c>
      <c r="P173" s="21">
        <f t="shared" si="35"/>
        <v>0</v>
      </c>
      <c r="Q173" s="21">
        <f t="shared" si="35"/>
        <v>0</v>
      </c>
      <c r="R173" s="21">
        <f t="shared" si="35"/>
        <v>0</v>
      </c>
      <c r="S173" s="21">
        <f t="shared" si="35"/>
        <v>0</v>
      </c>
      <c r="T173" s="21">
        <f t="shared" si="35"/>
        <v>0</v>
      </c>
      <c r="U173" s="21">
        <f t="shared" si="35"/>
        <v>0</v>
      </c>
      <c r="V173" s="21">
        <f t="shared" si="35"/>
        <v>0</v>
      </c>
      <c r="W173" s="21">
        <f t="shared" si="35"/>
        <v>0</v>
      </c>
      <c r="X173" s="21">
        <f t="shared" si="35"/>
        <v>0</v>
      </c>
      <c r="Y173" s="21">
        <f t="shared" si="35"/>
        <v>0</v>
      </c>
      <c r="Z173" s="21">
        <f t="shared" si="35"/>
        <v>0</v>
      </c>
      <c r="AA173" s="21">
        <f t="shared" si="35"/>
        <v>0</v>
      </c>
      <c r="AB173" s="21">
        <f t="shared" si="35"/>
        <v>0</v>
      </c>
      <c r="AC173" s="21">
        <f t="shared" si="35"/>
        <v>0</v>
      </c>
      <c r="AD173" s="21">
        <f t="shared" si="35"/>
        <v>0</v>
      </c>
      <c r="AE173" s="21">
        <f t="shared" si="35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0</v>
      </c>
      <c r="G174" s="21">
        <f t="shared" si="36"/>
        <v>0</v>
      </c>
      <c r="H174" s="21">
        <f t="shared" si="36"/>
        <v>0</v>
      </c>
      <c r="I174" s="21">
        <f t="shared" si="36"/>
        <v>0</v>
      </c>
      <c r="J174" s="21">
        <f t="shared" si="36"/>
        <v>0</v>
      </c>
      <c r="K174" s="21">
        <f t="shared" si="36"/>
        <v>0</v>
      </c>
      <c r="L174" s="21">
        <f t="shared" si="36"/>
        <v>0</v>
      </c>
      <c r="M174" s="21">
        <f t="shared" si="36"/>
        <v>0</v>
      </c>
      <c r="N174" s="21">
        <f t="shared" si="36"/>
        <v>0</v>
      </c>
      <c r="O174" s="21">
        <f t="shared" si="36"/>
        <v>0</v>
      </c>
      <c r="P174" s="21">
        <f t="shared" si="36"/>
        <v>0</v>
      </c>
      <c r="Q174" s="21">
        <f t="shared" si="36"/>
        <v>0</v>
      </c>
      <c r="R174" s="21">
        <f t="shared" si="36"/>
        <v>0</v>
      </c>
      <c r="S174" s="21">
        <f t="shared" si="36"/>
        <v>0</v>
      </c>
      <c r="T174" s="21">
        <f t="shared" si="36"/>
        <v>0</v>
      </c>
      <c r="U174" s="21">
        <f t="shared" si="36"/>
        <v>0</v>
      </c>
      <c r="V174" s="21">
        <f t="shared" si="36"/>
        <v>0</v>
      </c>
      <c r="W174" s="21">
        <f t="shared" si="36"/>
        <v>0</v>
      </c>
      <c r="X174" s="21">
        <f t="shared" si="36"/>
        <v>0</v>
      </c>
      <c r="Y174" s="21">
        <f t="shared" si="36"/>
        <v>0</v>
      </c>
      <c r="Z174" s="21">
        <f t="shared" si="36"/>
        <v>0</v>
      </c>
      <c r="AA174" s="21">
        <f t="shared" si="36"/>
        <v>0</v>
      </c>
      <c r="AB174" s="21">
        <f t="shared" si="36"/>
        <v>0</v>
      </c>
      <c r="AC174" s="21">
        <f t="shared" si="36"/>
        <v>0</v>
      </c>
      <c r="AD174" s="21">
        <f t="shared" si="36"/>
        <v>0</v>
      </c>
      <c r="AE174" s="21">
        <f t="shared" si="36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0</v>
      </c>
      <c r="G455" s="28">
        <f t="shared" si="96"/>
        <v>0</v>
      </c>
      <c r="H455" s="28">
        <f t="shared" si="96"/>
        <v>0</v>
      </c>
      <c r="I455" s="28">
        <f t="shared" si="96"/>
        <v>0</v>
      </c>
      <c r="J455" s="28">
        <f t="shared" si="96"/>
        <v>0</v>
      </c>
      <c r="K455" s="28">
        <f t="shared" si="96"/>
        <v>0</v>
      </c>
      <c r="L455" s="28">
        <f t="shared" si="96"/>
        <v>0</v>
      </c>
      <c r="M455" s="28">
        <f t="shared" si="96"/>
        <v>0</v>
      </c>
      <c r="N455" s="28">
        <f t="shared" si="96"/>
        <v>0</v>
      </c>
      <c r="O455" s="28">
        <f t="shared" si="96"/>
        <v>0</v>
      </c>
      <c r="P455" s="28">
        <f t="shared" si="96"/>
        <v>0</v>
      </c>
      <c r="Q455" s="28">
        <f t="shared" si="96"/>
        <v>0</v>
      </c>
      <c r="R455" s="28">
        <f t="shared" si="96"/>
        <v>0</v>
      </c>
      <c r="S455" s="28">
        <f t="shared" si="96"/>
        <v>0</v>
      </c>
      <c r="T455" s="28">
        <f t="shared" si="96"/>
        <v>0</v>
      </c>
      <c r="U455" s="28">
        <f t="shared" si="96"/>
        <v>0</v>
      </c>
      <c r="V455" s="28">
        <f t="shared" si="96"/>
        <v>0</v>
      </c>
      <c r="W455" s="28">
        <f t="shared" si="96"/>
        <v>0</v>
      </c>
      <c r="X455" s="28">
        <f t="shared" si="96"/>
        <v>0</v>
      </c>
      <c r="Y455" s="28">
        <f t="shared" si="96"/>
        <v>0</v>
      </c>
      <c r="Z455" s="28">
        <f t="shared" si="96"/>
        <v>0</v>
      </c>
      <c r="AA455" s="28">
        <f t="shared" si="96"/>
        <v>0</v>
      </c>
      <c r="AB455" s="28">
        <f t="shared" si="96"/>
        <v>0</v>
      </c>
      <c r="AC455" s="28">
        <f t="shared" si="96"/>
        <v>0</v>
      </c>
      <c r="AD455" s="28">
        <f t="shared" si="96"/>
        <v>0</v>
      </c>
      <c r="AE455" s="28">
        <f t="shared" si="96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0</v>
      </c>
      <c r="G471" s="28">
        <f t="shared" si="101"/>
        <v>0</v>
      </c>
      <c r="H471" s="28">
        <f t="shared" si="101"/>
        <v>0</v>
      </c>
      <c r="I471" s="28">
        <f t="shared" si="101"/>
        <v>0</v>
      </c>
      <c r="J471" s="28">
        <f t="shared" si="101"/>
        <v>0</v>
      </c>
      <c r="K471" s="28">
        <f t="shared" si="101"/>
        <v>0</v>
      </c>
      <c r="L471" s="28">
        <f t="shared" si="101"/>
        <v>0</v>
      </c>
      <c r="M471" s="28">
        <f t="shared" si="101"/>
        <v>0</v>
      </c>
      <c r="N471" s="28">
        <f t="shared" si="101"/>
        <v>0</v>
      </c>
      <c r="O471" s="28">
        <f t="shared" si="101"/>
        <v>0</v>
      </c>
      <c r="P471" s="28">
        <f t="shared" si="101"/>
        <v>0</v>
      </c>
      <c r="Q471" s="28">
        <f t="shared" si="101"/>
        <v>0</v>
      </c>
      <c r="R471" s="28">
        <f t="shared" si="101"/>
        <v>0</v>
      </c>
      <c r="S471" s="28">
        <f t="shared" si="101"/>
        <v>0</v>
      </c>
      <c r="T471" s="28">
        <f t="shared" si="101"/>
        <v>0</v>
      </c>
      <c r="U471" s="28">
        <f t="shared" si="101"/>
        <v>0</v>
      </c>
      <c r="V471" s="28">
        <f t="shared" si="101"/>
        <v>0</v>
      </c>
      <c r="W471" s="28">
        <f t="shared" si="101"/>
        <v>0</v>
      </c>
      <c r="X471" s="28">
        <f t="shared" si="101"/>
        <v>0</v>
      </c>
      <c r="Y471" s="28">
        <f t="shared" si="101"/>
        <v>0</v>
      </c>
      <c r="Z471" s="28">
        <f t="shared" si="101"/>
        <v>0</v>
      </c>
      <c r="AA471" s="28">
        <f t="shared" si="101"/>
        <v>0</v>
      </c>
      <c r="AB471" s="28">
        <f t="shared" si="101"/>
        <v>0</v>
      </c>
      <c r="AC471" s="28">
        <f t="shared" si="101"/>
        <v>0</v>
      </c>
      <c r="AD471" s="28">
        <f t="shared" si="101"/>
        <v>0</v>
      </c>
      <c r="AE471" s="28">
        <f t="shared" si="1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4">+D492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5">+D144</f>
        <v>0</v>
      </c>
      <c r="E492" s="37">
        <f t="shared" si="105"/>
        <v>0</v>
      </c>
      <c r="F492" s="37">
        <f t="shared" si="105"/>
        <v>0</v>
      </c>
      <c r="G492" s="37">
        <f t="shared" si="105"/>
        <v>0</v>
      </c>
      <c r="H492" s="37">
        <f t="shared" si="105"/>
        <v>0</v>
      </c>
      <c r="I492" s="37">
        <f t="shared" si="105"/>
        <v>0</v>
      </c>
      <c r="J492" s="37">
        <f t="shared" si="105"/>
        <v>0</v>
      </c>
      <c r="K492" s="37">
        <f t="shared" si="105"/>
        <v>0</v>
      </c>
      <c r="L492" s="37">
        <f t="shared" si="105"/>
        <v>0</v>
      </c>
      <c r="M492" s="37">
        <f t="shared" si="105"/>
        <v>0</v>
      </c>
      <c r="N492" s="37">
        <f t="shared" si="105"/>
        <v>0</v>
      </c>
      <c r="O492" s="37">
        <f t="shared" si="105"/>
        <v>0</v>
      </c>
      <c r="P492" s="37">
        <f t="shared" si="105"/>
        <v>0</v>
      </c>
      <c r="Q492" s="37">
        <f t="shared" si="105"/>
        <v>0</v>
      </c>
      <c r="R492" s="37">
        <f t="shared" si="105"/>
        <v>0</v>
      </c>
      <c r="S492" s="37">
        <f t="shared" si="105"/>
        <v>0</v>
      </c>
      <c r="T492" s="37">
        <f t="shared" si="105"/>
        <v>0</v>
      </c>
      <c r="U492" s="37">
        <f t="shared" si="105"/>
        <v>0</v>
      </c>
      <c r="V492" s="37">
        <f t="shared" si="105"/>
        <v>0</v>
      </c>
      <c r="W492" s="37">
        <f t="shared" si="105"/>
        <v>0</v>
      </c>
      <c r="X492" s="37">
        <f t="shared" si="105"/>
        <v>0</v>
      </c>
      <c r="Y492" s="37">
        <f t="shared" si="105"/>
        <v>0</v>
      </c>
      <c r="Z492" s="37">
        <f t="shared" si="105"/>
        <v>0</v>
      </c>
      <c r="AA492" s="37">
        <f t="shared" si="105"/>
        <v>0</v>
      </c>
      <c r="AB492" s="37">
        <f t="shared" si="105"/>
        <v>0</v>
      </c>
      <c r="AC492" s="37">
        <f t="shared" si="105"/>
        <v>0</v>
      </c>
      <c r="AD492" s="37">
        <f t="shared" si="105"/>
        <v>0</v>
      </c>
      <c r="AE492" s="37">
        <f t="shared" si="105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6">+D503+D504+D505+D506+D507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09">+D157</f>
        <v>0</v>
      </c>
      <c r="E505" s="37">
        <f t="shared" si="109"/>
        <v>0</v>
      </c>
      <c r="F505" s="37">
        <f t="shared" si="109"/>
        <v>0</v>
      </c>
      <c r="G505" s="37">
        <f t="shared" si="109"/>
        <v>0</v>
      </c>
      <c r="H505" s="37">
        <f t="shared" si="109"/>
        <v>0</v>
      </c>
      <c r="I505" s="37">
        <f t="shared" si="109"/>
        <v>0</v>
      </c>
      <c r="J505" s="37">
        <f t="shared" si="109"/>
        <v>0</v>
      </c>
      <c r="K505" s="37">
        <f t="shared" si="109"/>
        <v>0</v>
      </c>
      <c r="L505" s="37">
        <f t="shared" si="109"/>
        <v>0</v>
      </c>
      <c r="M505" s="37">
        <f t="shared" si="109"/>
        <v>0</v>
      </c>
      <c r="N505" s="37">
        <f t="shared" si="109"/>
        <v>0</v>
      </c>
      <c r="O505" s="37">
        <f t="shared" si="109"/>
        <v>0</v>
      </c>
      <c r="P505" s="37">
        <f t="shared" si="109"/>
        <v>0</v>
      </c>
      <c r="Q505" s="37">
        <f t="shared" si="109"/>
        <v>0</v>
      </c>
      <c r="R505" s="37">
        <f t="shared" si="109"/>
        <v>0</v>
      </c>
      <c r="S505" s="37">
        <f t="shared" si="109"/>
        <v>0</v>
      </c>
      <c r="T505" s="37">
        <f t="shared" si="109"/>
        <v>0</v>
      </c>
      <c r="U505" s="37">
        <f t="shared" si="109"/>
        <v>0</v>
      </c>
      <c r="V505" s="37">
        <f t="shared" si="109"/>
        <v>0</v>
      </c>
      <c r="W505" s="37">
        <f t="shared" si="109"/>
        <v>0</v>
      </c>
      <c r="X505" s="37">
        <f t="shared" si="109"/>
        <v>0</v>
      </c>
      <c r="Y505" s="37">
        <f t="shared" si="109"/>
        <v>0</v>
      </c>
      <c r="Z505" s="37">
        <f t="shared" si="109"/>
        <v>0</v>
      </c>
      <c r="AA505" s="37">
        <f t="shared" si="109"/>
        <v>0</v>
      </c>
      <c r="AB505" s="37">
        <f t="shared" si="109"/>
        <v>0</v>
      </c>
      <c r="AC505" s="37">
        <f t="shared" si="109"/>
        <v>0</v>
      </c>
      <c r="AD505" s="37">
        <f t="shared" si="109"/>
        <v>0</v>
      </c>
      <c r="AE505" s="37">
        <f t="shared" si="109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0">+D158</f>
        <v>0</v>
      </c>
      <c r="E506" s="37">
        <f t="shared" si="110"/>
        <v>0</v>
      </c>
      <c r="F506" s="37">
        <f t="shared" si="110"/>
        <v>0</v>
      </c>
      <c r="G506" s="37">
        <f t="shared" si="110"/>
        <v>0</v>
      </c>
      <c r="H506" s="37">
        <f t="shared" si="110"/>
        <v>0</v>
      </c>
      <c r="I506" s="37">
        <f t="shared" si="110"/>
        <v>0</v>
      </c>
      <c r="J506" s="37">
        <f t="shared" si="110"/>
        <v>0</v>
      </c>
      <c r="K506" s="37">
        <f t="shared" si="110"/>
        <v>0</v>
      </c>
      <c r="L506" s="37">
        <f t="shared" si="110"/>
        <v>0</v>
      </c>
      <c r="M506" s="37">
        <f t="shared" si="110"/>
        <v>0</v>
      </c>
      <c r="N506" s="37">
        <f t="shared" si="110"/>
        <v>0</v>
      </c>
      <c r="O506" s="37">
        <f t="shared" si="110"/>
        <v>0</v>
      </c>
      <c r="P506" s="37">
        <f t="shared" si="110"/>
        <v>0</v>
      </c>
      <c r="Q506" s="37">
        <f t="shared" si="110"/>
        <v>0</v>
      </c>
      <c r="R506" s="37">
        <f t="shared" si="110"/>
        <v>0</v>
      </c>
      <c r="S506" s="37">
        <f t="shared" si="110"/>
        <v>0</v>
      </c>
      <c r="T506" s="37">
        <f t="shared" si="110"/>
        <v>0</v>
      </c>
      <c r="U506" s="37">
        <f t="shared" si="110"/>
        <v>0</v>
      </c>
      <c r="V506" s="37">
        <f t="shared" si="110"/>
        <v>0</v>
      </c>
      <c r="W506" s="37">
        <f t="shared" si="110"/>
        <v>0</v>
      </c>
      <c r="X506" s="37">
        <f t="shared" si="110"/>
        <v>0</v>
      </c>
      <c r="Y506" s="37">
        <f t="shared" si="110"/>
        <v>0</v>
      </c>
      <c r="Z506" s="37">
        <f t="shared" si="110"/>
        <v>0</v>
      </c>
      <c r="AA506" s="37">
        <f t="shared" si="110"/>
        <v>0</v>
      </c>
      <c r="AB506" s="37">
        <f t="shared" si="110"/>
        <v>0</v>
      </c>
      <c r="AC506" s="37">
        <f t="shared" si="110"/>
        <v>0</v>
      </c>
      <c r="AD506" s="37">
        <f t="shared" si="110"/>
        <v>0</v>
      </c>
      <c r="AE506" s="37">
        <f t="shared" si="110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1">+D509+D510+D511+D512+D513+D514</f>
        <v>0</v>
      </c>
      <c r="E508" s="21">
        <f t="shared" si="111"/>
        <v>0</v>
      </c>
      <c r="F508" s="21">
        <f t="shared" si="111"/>
        <v>0</v>
      </c>
      <c r="G508" s="21">
        <f t="shared" si="111"/>
        <v>0</v>
      </c>
      <c r="H508" s="21">
        <f t="shared" si="111"/>
        <v>0</v>
      </c>
      <c r="I508" s="21">
        <f t="shared" si="111"/>
        <v>0</v>
      </c>
      <c r="J508" s="21">
        <f t="shared" si="111"/>
        <v>0</v>
      </c>
      <c r="K508" s="21">
        <f t="shared" si="111"/>
        <v>0</v>
      </c>
      <c r="L508" s="21">
        <f t="shared" si="111"/>
        <v>0</v>
      </c>
      <c r="M508" s="21">
        <f t="shared" si="111"/>
        <v>0</v>
      </c>
      <c r="N508" s="21">
        <f t="shared" si="111"/>
        <v>0</v>
      </c>
      <c r="O508" s="21">
        <f t="shared" si="111"/>
        <v>0</v>
      </c>
      <c r="P508" s="21">
        <f t="shared" si="111"/>
        <v>0</v>
      </c>
      <c r="Q508" s="21">
        <f t="shared" si="111"/>
        <v>0</v>
      </c>
      <c r="R508" s="21">
        <f t="shared" si="111"/>
        <v>0</v>
      </c>
      <c r="S508" s="21">
        <f t="shared" si="111"/>
        <v>0</v>
      </c>
      <c r="T508" s="21">
        <f t="shared" si="111"/>
        <v>0</v>
      </c>
      <c r="U508" s="21">
        <f t="shared" si="111"/>
        <v>0</v>
      </c>
      <c r="V508" s="21">
        <f t="shared" si="111"/>
        <v>0</v>
      </c>
      <c r="W508" s="21">
        <f t="shared" si="111"/>
        <v>0</v>
      </c>
      <c r="X508" s="21">
        <f t="shared" si="111"/>
        <v>0</v>
      </c>
      <c r="Y508" s="21">
        <f t="shared" si="111"/>
        <v>0</v>
      </c>
      <c r="Z508" s="21">
        <f t="shared" si="111"/>
        <v>0</v>
      </c>
      <c r="AA508" s="21">
        <f t="shared" si="111"/>
        <v>0</v>
      </c>
      <c r="AB508" s="21">
        <f t="shared" si="111"/>
        <v>0</v>
      </c>
      <c r="AC508" s="21">
        <f t="shared" si="111"/>
        <v>0</v>
      </c>
      <c r="AD508" s="21">
        <f t="shared" si="111"/>
        <v>0</v>
      </c>
      <c r="AE508" s="21">
        <f t="shared" si="111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2">+D161</f>
        <v>0</v>
      </c>
      <c r="E509" s="37">
        <f t="shared" si="112"/>
        <v>0</v>
      </c>
      <c r="F509" s="37">
        <f t="shared" si="112"/>
        <v>0</v>
      </c>
      <c r="G509" s="37">
        <f t="shared" si="112"/>
        <v>0</v>
      </c>
      <c r="H509" s="37">
        <f t="shared" si="112"/>
        <v>0</v>
      </c>
      <c r="I509" s="37">
        <f t="shared" si="112"/>
        <v>0</v>
      </c>
      <c r="J509" s="37">
        <f t="shared" si="112"/>
        <v>0</v>
      </c>
      <c r="K509" s="37">
        <f t="shared" si="112"/>
        <v>0</v>
      </c>
      <c r="L509" s="37">
        <f t="shared" si="112"/>
        <v>0</v>
      </c>
      <c r="M509" s="37">
        <f t="shared" si="112"/>
        <v>0</v>
      </c>
      <c r="N509" s="37">
        <f t="shared" si="112"/>
        <v>0</v>
      </c>
      <c r="O509" s="37">
        <f t="shared" si="112"/>
        <v>0</v>
      </c>
      <c r="P509" s="37">
        <f t="shared" si="112"/>
        <v>0</v>
      </c>
      <c r="Q509" s="37">
        <f t="shared" si="112"/>
        <v>0</v>
      </c>
      <c r="R509" s="37">
        <f t="shared" si="112"/>
        <v>0</v>
      </c>
      <c r="S509" s="37">
        <f t="shared" si="112"/>
        <v>0</v>
      </c>
      <c r="T509" s="37">
        <f t="shared" si="112"/>
        <v>0</v>
      </c>
      <c r="U509" s="37">
        <f t="shared" si="112"/>
        <v>0</v>
      </c>
      <c r="V509" s="37">
        <f t="shared" si="112"/>
        <v>0</v>
      </c>
      <c r="W509" s="37">
        <f t="shared" si="112"/>
        <v>0</v>
      </c>
      <c r="X509" s="37">
        <f t="shared" si="112"/>
        <v>0</v>
      </c>
      <c r="Y509" s="37">
        <f t="shared" si="112"/>
        <v>0</v>
      </c>
      <c r="Z509" s="37">
        <f t="shared" si="112"/>
        <v>0</v>
      </c>
      <c r="AA509" s="37">
        <f t="shared" si="112"/>
        <v>0</v>
      </c>
      <c r="AB509" s="37">
        <f t="shared" si="112"/>
        <v>0</v>
      </c>
      <c r="AC509" s="37">
        <f t="shared" si="112"/>
        <v>0</v>
      </c>
      <c r="AD509" s="37">
        <f t="shared" si="112"/>
        <v>0</v>
      </c>
      <c r="AE509" s="37">
        <f t="shared" si="112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3">+D169</f>
        <v>0</v>
      </c>
      <c r="E511" s="37">
        <f t="shared" si="113"/>
        <v>0</v>
      </c>
      <c r="F511" s="37">
        <f t="shared" si="113"/>
        <v>0</v>
      </c>
      <c r="G511" s="37">
        <f t="shared" si="113"/>
        <v>0</v>
      </c>
      <c r="H511" s="37">
        <f t="shared" si="113"/>
        <v>0</v>
      </c>
      <c r="I511" s="37">
        <f t="shared" si="113"/>
        <v>0</v>
      </c>
      <c r="J511" s="37">
        <f t="shared" si="113"/>
        <v>0</v>
      </c>
      <c r="K511" s="37">
        <f t="shared" si="113"/>
        <v>0</v>
      </c>
      <c r="L511" s="37">
        <f t="shared" si="113"/>
        <v>0</v>
      </c>
      <c r="M511" s="37">
        <f t="shared" si="113"/>
        <v>0</v>
      </c>
      <c r="N511" s="37">
        <f t="shared" si="113"/>
        <v>0</v>
      </c>
      <c r="O511" s="37">
        <f t="shared" si="113"/>
        <v>0</v>
      </c>
      <c r="P511" s="37">
        <f t="shared" si="113"/>
        <v>0</v>
      </c>
      <c r="Q511" s="37">
        <f t="shared" si="113"/>
        <v>0</v>
      </c>
      <c r="R511" s="37">
        <f t="shared" si="113"/>
        <v>0</v>
      </c>
      <c r="S511" s="37">
        <f t="shared" si="113"/>
        <v>0</v>
      </c>
      <c r="T511" s="37">
        <f t="shared" si="113"/>
        <v>0</v>
      </c>
      <c r="U511" s="37">
        <f t="shared" si="113"/>
        <v>0</v>
      </c>
      <c r="V511" s="37">
        <f t="shared" si="113"/>
        <v>0</v>
      </c>
      <c r="W511" s="37">
        <f t="shared" si="113"/>
        <v>0</v>
      </c>
      <c r="X511" s="37">
        <f t="shared" si="113"/>
        <v>0</v>
      </c>
      <c r="Y511" s="37">
        <f t="shared" si="113"/>
        <v>0</v>
      </c>
      <c r="Z511" s="37">
        <f t="shared" si="113"/>
        <v>0</v>
      </c>
      <c r="AA511" s="37">
        <f t="shared" si="113"/>
        <v>0</v>
      </c>
      <c r="AB511" s="37">
        <f t="shared" si="113"/>
        <v>0</v>
      </c>
      <c r="AC511" s="37">
        <f t="shared" si="113"/>
        <v>0</v>
      </c>
      <c r="AD511" s="37">
        <f t="shared" si="113"/>
        <v>0</v>
      </c>
      <c r="AE511" s="37">
        <f t="shared" si="113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4">+C171</f>
        <v>0</v>
      </c>
      <c r="D513" s="37">
        <f t="shared" si="114"/>
        <v>0</v>
      </c>
      <c r="E513" s="37">
        <f t="shared" si="114"/>
        <v>0</v>
      </c>
      <c r="F513" s="37">
        <f t="shared" si="114"/>
        <v>0</v>
      </c>
      <c r="G513" s="37">
        <f t="shared" si="114"/>
        <v>0</v>
      </c>
      <c r="H513" s="37">
        <f t="shared" si="114"/>
        <v>0</v>
      </c>
      <c r="I513" s="37">
        <f t="shared" si="114"/>
        <v>0</v>
      </c>
      <c r="J513" s="37">
        <f t="shared" si="114"/>
        <v>0</v>
      </c>
      <c r="K513" s="37">
        <f t="shared" si="114"/>
        <v>0</v>
      </c>
      <c r="L513" s="37">
        <f t="shared" si="114"/>
        <v>0</v>
      </c>
      <c r="M513" s="37">
        <f t="shared" si="114"/>
        <v>0</v>
      </c>
      <c r="N513" s="37">
        <f t="shared" si="114"/>
        <v>0</v>
      </c>
      <c r="O513" s="37">
        <f t="shared" si="114"/>
        <v>0</v>
      </c>
      <c r="P513" s="37">
        <f t="shared" si="114"/>
        <v>0</v>
      </c>
      <c r="Q513" s="37">
        <f t="shared" si="114"/>
        <v>0</v>
      </c>
      <c r="R513" s="37">
        <f t="shared" si="114"/>
        <v>0</v>
      </c>
      <c r="S513" s="37">
        <f t="shared" ref="D513:AE514" si="115">+S171</f>
        <v>0</v>
      </c>
      <c r="T513" s="37">
        <f t="shared" si="115"/>
        <v>0</v>
      </c>
      <c r="U513" s="37">
        <f t="shared" si="115"/>
        <v>0</v>
      </c>
      <c r="V513" s="37">
        <f t="shared" si="115"/>
        <v>0</v>
      </c>
      <c r="W513" s="37">
        <f t="shared" si="115"/>
        <v>0</v>
      </c>
      <c r="X513" s="37">
        <f t="shared" si="115"/>
        <v>0</v>
      </c>
      <c r="Y513" s="37">
        <f t="shared" si="115"/>
        <v>0</v>
      </c>
      <c r="Z513" s="37">
        <f t="shared" si="115"/>
        <v>0</v>
      </c>
      <c r="AA513" s="37">
        <f t="shared" si="115"/>
        <v>0</v>
      </c>
      <c r="AB513" s="37">
        <f t="shared" si="115"/>
        <v>0</v>
      </c>
      <c r="AC513" s="37">
        <f t="shared" si="115"/>
        <v>0</v>
      </c>
      <c r="AD513" s="37">
        <f t="shared" si="115"/>
        <v>0</v>
      </c>
      <c r="AE513" s="37">
        <f t="shared" si="115"/>
        <v>0</v>
      </c>
    </row>
    <row r="514" spans="1:31" x14ac:dyDescent="0.2">
      <c r="A514" s="9" t="s">
        <v>356</v>
      </c>
      <c r="B514" s="4" t="s">
        <v>357</v>
      </c>
      <c r="C514" s="37">
        <f t="shared" si="114"/>
        <v>0</v>
      </c>
      <c r="D514" s="37">
        <f t="shared" si="115"/>
        <v>0</v>
      </c>
      <c r="E514" s="37">
        <f t="shared" si="115"/>
        <v>0</v>
      </c>
      <c r="F514" s="37">
        <f t="shared" si="115"/>
        <v>0</v>
      </c>
      <c r="G514" s="37">
        <f t="shared" si="115"/>
        <v>0</v>
      </c>
      <c r="H514" s="37">
        <f t="shared" si="115"/>
        <v>0</v>
      </c>
      <c r="I514" s="37">
        <f t="shared" si="115"/>
        <v>0</v>
      </c>
      <c r="J514" s="37">
        <f t="shared" si="115"/>
        <v>0</v>
      </c>
      <c r="K514" s="37">
        <f t="shared" si="115"/>
        <v>0</v>
      </c>
      <c r="L514" s="37">
        <f t="shared" si="115"/>
        <v>0</v>
      </c>
      <c r="M514" s="37">
        <f t="shared" si="115"/>
        <v>0</v>
      </c>
      <c r="N514" s="37">
        <f t="shared" si="115"/>
        <v>0</v>
      </c>
      <c r="O514" s="37">
        <f t="shared" si="115"/>
        <v>0</v>
      </c>
      <c r="P514" s="37">
        <f t="shared" si="115"/>
        <v>0</v>
      </c>
      <c r="Q514" s="37">
        <f t="shared" si="115"/>
        <v>0</v>
      </c>
      <c r="R514" s="37">
        <f t="shared" si="115"/>
        <v>0</v>
      </c>
      <c r="S514" s="37">
        <f t="shared" si="115"/>
        <v>0</v>
      </c>
      <c r="T514" s="37">
        <f t="shared" si="115"/>
        <v>0</v>
      </c>
      <c r="U514" s="37">
        <f t="shared" si="115"/>
        <v>0</v>
      </c>
      <c r="V514" s="37">
        <f t="shared" si="115"/>
        <v>0</v>
      </c>
      <c r="W514" s="37">
        <f t="shared" si="115"/>
        <v>0</v>
      </c>
      <c r="X514" s="37">
        <f t="shared" si="115"/>
        <v>0</v>
      </c>
      <c r="Y514" s="37">
        <f t="shared" si="115"/>
        <v>0</v>
      </c>
      <c r="Z514" s="37">
        <f t="shared" si="115"/>
        <v>0</v>
      </c>
      <c r="AA514" s="37">
        <f t="shared" si="115"/>
        <v>0</v>
      </c>
      <c r="AB514" s="37">
        <f t="shared" si="115"/>
        <v>0</v>
      </c>
      <c r="AC514" s="37">
        <f t="shared" si="115"/>
        <v>0</v>
      </c>
      <c r="AD514" s="37">
        <f t="shared" si="115"/>
        <v>0</v>
      </c>
      <c r="AE514" s="37">
        <f t="shared" si="115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6">+D516+D517</f>
        <v>0</v>
      </c>
      <c r="E515" s="21">
        <f t="shared" si="116"/>
        <v>0</v>
      </c>
      <c r="F515" s="21">
        <f t="shared" si="116"/>
        <v>0</v>
      </c>
      <c r="G515" s="21">
        <f t="shared" si="116"/>
        <v>0</v>
      </c>
      <c r="H515" s="21">
        <f t="shared" si="116"/>
        <v>0</v>
      </c>
      <c r="I515" s="21">
        <f t="shared" si="116"/>
        <v>0</v>
      </c>
      <c r="J515" s="21">
        <f t="shared" si="116"/>
        <v>0</v>
      </c>
      <c r="K515" s="21">
        <f t="shared" si="116"/>
        <v>0</v>
      </c>
      <c r="L515" s="21">
        <f t="shared" si="116"/>
        <v>0</v>
      </c>
      <c r="M515" s="21">
        <f t="shared" si="116"/>
        <v>0</v>
      </c>
      <c r="N515" s="21">
        <f t="shared" si="116"/>
        <v>0</v>
      </c>
      <c r="O515" s="21">
        <f t="shared" si="116"/>
        <v>0</v>
      </c>
      <c r="P515" s="21">
        <f t="shared" si="116"/>
        <v>0</v>
      </c>
      <c r="Q515" s="21">
        <f t="shared" si="116"/>
        <v>0</v>
      </c>
      <c r="R515" s="21">
        <f t="shared" si="116"/>
        <v>0</v>
      </c>
      <c r="S515" s="21">
        <f t="shared" si="116"/>
        <v>0</v>
      </c>
      <c r="T515" s="21">
        <f t="shared" si="116"/>
        <v>0</v>
      </c>
      <c r="U515" s="21">
        <f t="shared" si="116"/>
        <v>0</v>
      </c>
      <c r="V515" s="21">
        <f t="shared" si="116"/>
        <v>0</v>
      </c>
      <c r="W515" s="21">
        <f t="shared" si="116"/>
        <v>0</v>
      </c>
      <c r="X515" s="21">
        <f t="shared" si="116"/>
        <v>0</v>
      </c>
      <c r="Y515" s="21">
        <f t="shared" si="116"/>
        <v>0</v>
      </c>
      <c r="Z515" s="21">
        <f t="shared" si="116"/>
        <v>0</v>
      </c>
      <c r="AA515" s="21">
        <f t="shared" si="116"/>
        <v>0</v>
      </c>
      <c r="AB515" s="21">
        <f t="shared" si="116"/>
        <v>0</v>
      </c>
      <c r="AC515" s="21">
        <f t="shared" si="116"/>
        <v>0</v>
      </c>
      <c r="AD515" s="21">
        <f t="shared" si="116"/>
        <v>0</v>
      </c>
      <c r="AE515" s="21">
        <f t="shared" si="116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7">+C170</f>
        <v>0</v>
      </c>
      <c r="D516" s="37">
        <f t="shared" si="117"/>
        <v>0</v>
      </c>
      <c r="E516" s="37">
        <f t="shared" si="117"/>
        <v>0</v>
      </c>
      <c r="F516" s="37">
        <f t="shared" si="117"/>
        <v>0</v>
      </c>
      <c r="G516" s="37">
        <f t="shared" si="117"/>
        <v>0</v>
      </c>
      <c r="H516" s="37">
        <f t="shared" si="117"/>
        <v>0</v>
      </c>
      <c r="I516" s="37">
        <f t="shared" si="117"/>
        <v>0</v>
      </c>
      <c r="J516" s="37">
        <f t="shared" si="117"/>
        <v>0</v>
      </c>
      <c r="K516" s="37">
        <f t="shared" si="117"/>
        <v>0</v>
      </c>
      <c r="L516" s="37">
        <f t="shared" si="117"/>
        <v>0</v>
      </c>
      <c r="M516" s="37">
        <f t="shared" si="117"/>
        <v>0</v>
      </c>
      <c r="N516" s="37">
        <f t="shared" si="117"/>
        <v>0</v>
      </c>
      <c r="O516" s="37">
        <f t="shared" si="117"/>
        <v>0</v>
      </c>
      <c r="P516" s="37">
        <f t="shared" si="117"/>
        <v>0</v>
      </c>
      <c r="Q516" s="37">
        <f t="shared" si="117"/>
        <v>0</v>
      </c>
      <c r="R516" s="37">
        <f t="shared" si="117"/>
        <v>0</v>
      </c>
      <c r="S516" s="37">
        <f t="shared" si="117"/>
        <v>0</v>
      </c>
      <c r="T516" s="37">
        <f t="shared" si="117"/>
        <v>0</v>
      </c>
      <c r="U516" s="37">
        <f t="shared" si="117"/>
        <v>0</v>
      </c>
      <c r="V516" s="37">
        <f t="shared" si="117"/>
        <v>0</v>
      </c>
      <c r="W516" s="37">
        <f t="shared" si="117"/>
        <v>0</v>
      </c>
      <c r="X516" s="37">
        <f t="shared" si="117"/>
        <v>0</v>
      </c>
      <c r="Y516" s="37">
        <f t="shared" si="117"/>
        <v>0</v>
      </c>
      <c r="Z516" s="37">
        <f t="shared" si="117"/>
        <v>0</v>
      </c>
      <c r="AA516" s="37">
        <f t="shared" si="117"/>
        <v>0</v>
      </c>
      <c r="AB516" s="37">
        <f t="shared" si="117"/>
        <v>0</v>
      </c>
      <c r="AC516" s="37">
        <f t="shared" si="117"/>
        <v>0</v>
      </c>
      <c r="AD516" s="37">
        <f t="shared" si="117"/>
        <v>0</v>
      </c>
      <c r="AE516" s="37">
        <f t="shared" si="117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8">+C174</f>
        <v>0</v>
      </c>
      <c r="D517" s="37">
        <f t="shared" si="118"/>
        <v>0</v>
      </c>
      <c r="E517" s="37">
        <f t="shared" si="118"/>
        <v>0</v>
      </c>
      <c r="F517" s="37">
        <f t="shared" si="118"/>
        <v>0</v>
      </c>
      <c r="G517" s="37">
        <f t="shared" si="118"/>
        <v>0</v>
      </c>
      <c r="H517" s="37">
        <f t="shared" si="118"/>
        <v>0</v>
      </c>
      <c r="I517" s="37">
        <f t="shared" si="118"/>
        <v>0</v>
      </c>
      <c r="J517" s="37">
        <f t="shared" si="118"/>
        <v>0</v>
      </c>
      <c r="K517" s="37">
        <f t="shared" si="118"/>
        <v>0</v>
      </c>
      <c r="L517" s="37">
        <f t="shared" si="118"/>
        <v>0</v>
      </c>
      <c r="M517" s="37">
        <f t="shared" si="118"/>
        <v>0</v>
      </c>
      <c r="N517" s="37">
        <f t="shared" si="118"/>
        <v>0</v>
      </c>
      <c r="O517" s="37">
        <f t="shared" si="118"/>
        <v>0</v>
      </c>
      <c r="P517" s="37">
        <f t="shared" si="118"/>
        <v>0</v>
      </c>
      <c r="Q517" s="37">
        <f t="shared" si="118"/>
        <v>0</v>
      </c>
      <c r="R517" s="37">
        <f t="shared" si="118"/>
        <v>0</v>
      </c>
      <c r="S517" s="37">
        <f t="shared" si="118"/>
        <v>0</v>
      </c>
      <c r="T517" s="37">
        <f t="shared" si="118"/>
        <v>0</v>
      </c>
      <c r="U517" s="37">
        <f t="shared" si="118"/>
        <v>0</v>
      </c>
      <c r="V517" s="37">
        <f t="shared" si="118"/>
        <v>0</v>
      </c>
      <c r="W517" s="37">
        <f t="shared" si="118"/>
        <v>0</v>
      </c>
      <c r="X517" s="37">
        <f t="shared" si="118"/>
        <v>0</v>
      </c>
      <c r="Y517" s="37">
        <f t="shared" si="118"/>
        <v>0</v>
      </c>
      <c r="Z517" s="37">
        <f t="shared" si="118"/>
        <v>0</v>
      </c>
      <c r="AA517" s="37">
        <f t="shared" si="118"/>
        <v>0</v>
      </c>
      <c r="AB517" s="37">
        <f t="shared" si="118"/>
        <v>0</v>
      </c>
      <c r="AC517" s="37">
        <f t="shared" si="118"/>
        <v>0</v>
      </c>
      <c r="AD517" s="37">
        <f t="shared" si="118"/>
        <v>0</v>
      </c>
      <c r="AE517" s="37">
        <f t="shared" si="118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9">+C525+C530+C536+C541+C544+C545+C549+C552++C553+C554</f>
        <v>0</v>
      </c>
      <c r="D524" s="28">
        <f t="shared" si="119"/>
        <v>0</v>
      </c>
      <c r="E524" s="28">
        <f t="shared" si="119"/>
        <v>0</v>
      </c>
      <c r="F524" s="28">
        <f t="shared" si="119"/>
        <v>0</v>
      </c>
      <c r="G524" s="28">
        <f t="shared" si="119"/>
        <v>0</v>
      </c>
      <c r="H524" s="28">
        <f t="shared" si="119"/>
        <v>0</v>
      </c>
      <c r="I524" s="28">
        <f t="shared" si="119"/>
        <v>0</v>
      </c>
      <c r="J524" s="28">
        <f t="shared" si="119"/>
        <v>0</v>
      </c>
      <c r="K524" s="28">
        <f t="shared" si="119"/>
        <v>0</v>
      </c>
      <c r="L524" s="28">
        <f t="shared" si="119"/>
        <v>0</v>
      </c>
      <c r="M524" s="28">
        <f t="shared" si="119"/>
        <v>0</v>
      </c>
      <c r="N524" s="28">
        <f t="shared" si="119"/>
        <v>0</v>
      </c>
      <c r="O524" s="28">
        <f t="shared" si="119"/>
        <v>0</v>
      </c>
      <c r="P524" s="28">
        <f t="shared" si="119"/>
        <v>0</v>
      </c>
      <c r="Q524" s="28">
        <f t="shared" si="119"/>
        <v>0</v>
      </c>
      <c r="R524" s="28">
        <f t="shared" si="119"/>
        <v>0</v>
      </c>
      <c r="S524" s="28">
        <f t="shared" si="119"/>
        <v>0</v>
      </c>
      <c r="T524" s="28">
        <f t="shared" si="119"/>
        <v>0</v>
      </c>
      <c r="U524" s="28">
        <f t="shared" si="119"/>
        <v>0</v>
      </c>
      <c r="V524" s="28">
        <f t="shared" si="119"/>
        <v>0</v>
      </c>
      <c r="W524" s="28">
        <f t="shared" si="119"/>
        <v>0</v>
      </c>
      <c r="X524" s="28">
        <f t="shared" si="119"/>
        <v>0</v>
      </c>
      <c r="Y524" s="28">
        <f t="shared" si="119"/>
        <v>0</v>
      </c>
      <c r="Z524" s="28">
        <f t="shared" si="119"/>
        <v>0</v>
      </c>
      <c r="AA524" s="28">
        <f t="shared" si="119"/>
        <v>0</v>
      </c>
      <c r="AB524" s="28">
        <f t="shared" si="119"/>
        <v>0</v>
      </c>
      <c r="AC524" s="28">
        <f t="shared" si="119"/>
        <v>0</v>
      </c>
      <c r="AD524" s="28">
        <f t="shared" si="119"/>
        <v>0</v>
      </c>
      <c r="AE524" s="28">
        <f t="shared" si="11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0">+C526+C527+C528+C529</f>
        <v>0</v>
      </c>
      <c r="D525" s="21">
        <f t="shared" si="120"/>
        <v>0</v>
      </c>
      <c r="E525" s="21">
        <f t="shared" si="120"/>
        <v>0</v>
      </c>
      <c r="F525" s="21">
        <f t="shared" si="120"/>
        <v>0</v>
      </c>
      <c r="G525" s="21">
        <f t="shared" si="120"/>
        <v>0</v>
      </c>
      <c r="H525" s="21">
        <f t="shared" si="120"/>
        <v>0</v>
      </c>
      <c r="I525" s="21">
        <f t="shared" si="120"/>
        <v>0</v>
      </c>
      <c r="J525" s="21">
        <f t="shared" si="120"/>
        <v>0</v>
      </c>
      <c r="K525" s="21">
        <f t="shared" si="120"/>
        <v>0</v>
      </c>
      <c r="L525" s="21">
        <f t="shared" si="120"/>
        <v>0</v>
      </c>
      <c r="M525" s="21">
        <f t="shared" si="120"/>
        <v>0</v>
      </c>
      <c r="N525" s="21">
        <f t="shared" si="120"/>
        <v>0</v>
      </c>
      <c r="O525" s="21">
        <f t="shared" si="120"/>
        <v>0</v>
      </c>
      <c r="P525" s="21">
        <f t="shared" si="120"/>
        <v>0</v>
      </c>
      <c r="Q525" s="21">
        <f t="shared" si="120"/>
        <v>0</v>
      </c>
      <c r="R525" s="21">
        <f t="shared" si="120"/>
        <v>0</v>
      </c>
      <c r="S525" s="21">
        <f t="shared" si="120"/>
        <v>0</v>
      </c>
      <c r="T525" s="21">
        <f t="shared" si="120"/>
        <v>0</v>
      </c>
      <c r="U525" s="21">
        <f t="shared" si="120"/>
        <v>0</v>
      </c>
      <c r="V525" s="21">
        <f t="shared" si="120"/>
        <v>0</v>
      </c>
      <c r="W525" s="21">
        <f t="shared" si="120"/>
        <v>0</v>
      </c>
      <c r="X525" s="21">
        <f t="shared" si="120"/>
        <v>0</v>
      </c>
      <c r="Y525" s="21">
        <f t="shared" si="120"/>
        <v>0</v>
      </c>
      <c r="Z525" s="21">
        <f t="shared" si="120"/>
        <v>0</v>
      </c>
      <c r="AA525" s="21">
        <f t="shared" si="120"/>
        <v>0</v>
      </c>
      <c r="AB525" s="21">
        <f t="shared" si="120"/>
        <v>0</v>
      </c>
      <c r="AC525" s="21">
        <f t="shared" si="120"/>
        <v>0</v>
      </c>
      <c r="AD525" s="21">
        <f t="shared" si="120"/>
        <v>0</v>
      </c>
      <c r="AE525" s="21">
        <f t="shared" si="12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1">+C531+C532+C533+C534+C535</f>
        <v>0</v>
      </c>
      <c r="D530" s="21">
        <f t="shared" si="121"/>
        <v>0</v>
      </c>
      <c r="E530" s="21">
        <f t="shared" si="121"/>
        <v>0</v>
      </c>
      <c r="F530" s="21">
        <f t="shared" si="121"/>
        <v>0</v>
      </c>
      <c r="G530" s="21">
        <f t="shared" si="121"/>
        <v>0</v>
      </c>
      <c r="H530" s="21">
        <f t="shared" si="121"/>
        <v>0</v>
      </c>
      <c r="I530" s="21">
        <f t="shared" si="121"/>
        <v>0</v>
      </c>
      <c r="J530" s="21">
        <f t="shared" si="121"/>
        <v>0</v>
      </c>
      <c r="K530" s="21">
        <f t="shared" si="121"/>
        <v>0</v>
      </c>
      <c r="L530" s="21">
        <f t="shared" si="121"/>
        <v>0</v>
      </c>
      <c r="M530" s="21">
        <f t="shared" si="121"/>
        <v>0</v>
      </c>
      <c r="N530" s="21">
        <f t="shared" si="121"/>
        <v>0</v>
      </c>
      <c r="O530" s="21">
        <f t="shared" si="121"/>
        <v>0</v>
      </c>
      <c r="P530" s="21">
        <f t="shared" si="121"/>
        <v>0</v>
      </c>
      <c r="Q530" s="21">
        <f t="shared" si="121"/>
        <v>0</v>
      </c>
      <c r="R530" s="21">
        <f t="shared" si="121"/>
        <v>0</v>
      </c>
      <c r="S530" s="21">
        <f t="shared" si="121"/>
        <v>0</v>
      </c>
      <c r="T530" s="21">
        <f t="shared" si="121"/>
        <v>0</v>
      </c>
      <c r="U530" s="21">
        <f t="shared" si="121"/>
        <v>0</v>
      </c>
      <c r="V530" s="21">
        <f t="shared" si="121"/>
        <v>0</v>
      </c>
      <c r="W530" s="21">
        <f t="shared" si="121"/>
        <v>0</v>
      </c>
      <c r="X530" s="21">
        <f t="shared" si="121"/>
        <v>0</v>
      </c>
      <c r="Y530" s="21">
        <f t="shared" si="121"/>
        <v>0</v>
      </c>
      <c r="Z530" s="21">
        <f t="shared" si="121"/>
        <v>0</v>
      </c>
      <c r="AA530" s="21">
        <f t="shared" si="121"/>
        <v>0</v>
      </c>
      <c r="AB530" s="21">
        <f t="shared" si="121"/>
        <v>0</v>
      </c>
      <c r="AC530" s="21">
        <f t="shared" si="121"/>
        <v>0</v>
      </c>
      <c r="AD530" s="21">
        <f t="shared" si="121"/>
        <v>0</v>
      </c>
      <c r="AE530" s="21">
        <f t="shared" si="12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2">+C537+C538+C539+C540</f>
        <v>0</v>
      </c>
      <c r="D536" s="21">
        <f t="shared" si="122"/>
        <v>0</v>
      </c>
      <c r="E536" s="21">
        <f t="shared" si="122"/>
        <v>0</v>
      </c>
      <c r="F536" s="21">
        <f t="shared" si="122"/>
        <v>0</v>
      </c>
      <c r="G536" s="21">
        <f t="shared" si="122"/>
        <v>0</v>
      </c>
      <c r="H536" s="21">
        <f t="shared" si="122"/>
        <v>0</v>
      </c>
      <c r="I536" s="21">
        <f t="shared" si="122"/>
        <v>0</v>
      </c>
      <c r="J536" s="21">
        <f t="shared" si="122"/>
        <v>0</v>
      </c>
      <c r="K536" s="21">
        <f t="shared" si="122"/>
        <v>0</v>
      </c>
      <c r="L536" s="21">
        <f t="shared" si="122"/>
        <v>0</v>
      </c>
      <c r="M536" s="21">
        <f t="shared" si="122"/>
        <v>0</v>
      </c>
      <c r="N536" s="21">
        <f t="shared" si="122"/>
        <v>0</v>
      </c>
      <c r="O536" s="21">
        <f t="shared" si="122"/>
        <v>0</v>
      </c>
      <c r="P536" s="21">
        <f t="shared" si="122"/>
        <v>0</v>
      </c>
      <c r="Q536" s="21">
        <f t="shared" si="122"/>
        <v>0</v>
      </c>
      <c r="R536" s="21">
        <f t="shared" si="122"/>
        <v>0</v>
      </c>
      <c r="S536" s="21">
        <f t="shared" si="122"/>
        <v>0</v>
      </c>
      <c r="T536" s="21">
        <f t="shared" si="122"/>
        <v>0</v>
      </c>
      <c r="U536" s="21">
        <f t="shared" si="122"/>
        <v>0</v>
      </c>
      <c r="V536" s="21">
        <f t="shared" si="122"/>
        <v>0</v>
      </c>
      <c r="W536" s="21">
        <f t="shared" si="122"/>
        <v>0</v>
      </c>
      <c r="X536" s="21">
        <f t="shared" si="122"/>
        <v>0</v>
      </c>
      <c r="Y536" s="21">
        <f t="shared" si="122"/>
        <v>0</v>
      </c>
      <c r="Z536" s="21">
        <f t="shared" si="122"/>
        <v>0</v>
      </c>
      <c r="AA536" s="21">
        <f t="shared" si="122"/>
        <v>0</v>
      </c>
      <c r="AB536" s="21">
        <f t="shared" si="122"/>
        <v>0</v>
      </c>
      <c r="AC536" s="21">
        <f t="shared" si="122"/>
        <v>0</v>
      </c>
      <c r="AD536" s="21">
        <f t="shared" si="122"/>
        <v>0</v>
      </c>
      <c r="AE536" s="21">
        <f t="shared" si="12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3">+C542+C543</f>
        <v>0</v>
      </c>
      <c r="D541" s="21">
        <f t="shared" si="123"/>
        <v>0</v>
      </c>
      <c r="E541" s="21">
        <f t="shared" si="123"/>
        <v>0</v>
      </c>
      <c r="F541" s="21">
        <f t="shared" si="123"/>
        <v>0</v>
      </c>
      <c r="G541" s="21">
        <f t="shared" si="123"/>
        <v>0</v>
      </c>
      <c r="H541" s="21">
        <f t="shared" si="123"/>
        <v>0</v>
      </c>
      <c r="I541" s="21">
        <f t="shared" si="123"/>
        <v>0</v>
      </c>
      <c r="J541" s="21">
        <f t="shared" si="123"/>
        <v>0</v>
      </c>
      <c r="K541" s="21">
        <f t="shared" si="123"/>
        <v>0</v>
      </c>
      <c r="L541" s="21">
        <f t="shared" si="123"/>
        <v>0</v>
      </c>
      <c r="M541" s="21">
        <f t="shared" si="123"/>
        <v>0</v>
      </c>
      <c r="N541" s="21">
        <f t="shared" si="123"/>
        <v>0</v>
      </c>
      <c r="O541" s="21">
        <f t="shared" si="123"/>
        <v>0</v>
      </c>
      <c r="P541" s="21">
        <f t="shared" si="123"/>
        <v>0</v>
      </c>
      <c r="Q541" s="21">
        <f t="shared" si="123"/>
        <v>0</v>
      </c>
      <c r="R541" s="21">
        <f t="shared" si="123"/>
        <v>0</v>
      </c>
      <c r="S541" s="21">
        <f t="shared" si="123"/>
        <v>0</v>
      </c>
      <c r="T541" s="21">
        <f t="shared" si="123"/>
        <v>0</v>
      </c>
      <c r="U541" s="21">
        <f t="shared" si="123"/>
        <v>0</v>
      </c>
      <c r="V541" s="21">
        <f t="shared" si="123"/>
        <v>0</v>
      </c>
      <c r="W541" s="21">
        <f t="shared" si="123"/>
        <v>0</v>
      </c>
      <c r="X541" s="21">
        <f t="shared" si="123"/>
        <v>0</v>
      </c>
      <c r="Y541" s="21">
        <f t="shared" si="123"/>
        <v>0</v>
      </c>
      <c r="Z541" s="21">
        <f t="shared" si="123"/>
        <v>0</v>
      </c>
      <c r="AA541" s="21">
        <f t="shared" si="123"/>
        <v>0</v>
      </c>
      <c r="AB541" s="21">
        <f t="shared" si="123"/>
        <v>0</v>
      </c>
      <c r="AC541" s="21">
        <f t="shared" si="123"/>
        <v>0</v>
      </c>
      <c r="AD541" s="21">
        <f t="shared" si="123"/>
        <v>0</v>
      </c>
      <c r="AE541" s="21">
        <f t="shared" si="12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4">+C546+C547+C548</f>
        <v>0</v>
      </c>
      <c r="D545" s="21">
        <f t="shared" si="124"/>
        <v>0</v>
      </c>
      <c r="E545" s="21">
        <f t="shared" si="124"/>
        <v>0</v>
      </c>
      <c r="F545" s="21">
        <f t="shared" si="124"/>
        <v>0</v>
      </c>
      <c r="G545" s="21">
        <f t="shared" si="124"/>
        <v>0</v>
      </c>
      <c r="H545" s="21">
        <f t="shared" si="124"/>
        <v>0</v>
      </c>
      <c r="I545" s="21">
        <f t="shared" si="124"/>
        <v>0</v>
      </c>
      <c r="J545" s="21">
        <f t="shared" si="124"/>
        <v>0</v>
      </c>
      <c r="K545" s="21">
        <f t="shared" si="124"/>
        <v>0</v>
      </c>
      <c r="L545" s="21">
        <f t="shared" si="124"/>
        <v>0</v>
      </c>
      <c r="M545" s="21">
        <f t="shared" si="124"/>
        <v>0</v>
      </c>
      <c r="N545" s="21">
        <f t="shared" si="124"/>
        <v>0</v>
      </c>
      <c r="O545" s="21">
        <f t="shared" si="124"/>
        <v>0</v>
      </c>
      <c r="P545" s="21">
        <f t="shared" si="124"/>
        <v>0</v>
      </c>
      <c r="Q545" s="21">
        <f t="shared" si="124"/>
        <v>0</v>
      </c>
      <c r="R545" s="21">
        <f t="shared" si="124"/>
        <v>0</v>
      </c>
      <c r="S545" s="21">
        <f t="shared" si="124"/>
        <v>0</v>
      </c>
      <c r="T545" s="21">
        <f t="shared" si="124"/>
        <v>0</v>
      </c>
      <c r="U545" s="21">
        <f t="shared" si="124"/>
        <v>0</v>
      </c>
      <c r="V545" s="21">
        <f t="shared" si="124"/>
        <v>0</v>
      </c>
      <c r="W545" s="21">
        <f t="shared" si="124"/>
        <v>0</v>
      </c>
      <c r="X545" s="21">
        <f t="shared" si="124"/>
        <v>0</v>
      </c>
      <c r="Y545" s="21">
        <f t="shared" si="124"/>
        <v>0</v>
      </c>
      <c r="Z545" s="21">
        <f t="shared" si="124"/>
        <v>0</v>
      </c>
      <c r="AA545" s="21">
        <f t="shared" si="124"/>
        <v>0</v>
      </c>
      <c r="AB545" s="21">
        <f t="shared" si="124"/>
        <v>0</v>
      </c>
      <c r="AC545" s="21">
        <f t="shared" si="124"/>
        <v>0</v>
      </c>
      <c r="AD545" s="21">
        <f t="shared" si="124"/>
        <v>0</v>
      </c>
      <c r="AE545" s="21">
        <f t="shared" si="12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5">+C550+C551</f>
        <v>0</v>
      </c>
      <c r="D549" s="21">
        <f t="shared" si="125"/>
        <v>0</v>
      </c>
      <c r="E549" s="21">
        <f t="shared" si="125"/>
        <v>0</v>
      </c>
      <c r="F549" s="21">
        <f t="shared" si="125"/>
        <v>0</v>
      </c>
      <c r="G549" s="21">
        <f t="shared" si="125"/>
        <v>0</v>
      </c>
      <c r="H549" s="21">
        <f t="shared" si="125"/>
        <v>0</v>
      </c>
      <c r="I549" s="21">
        <f t="shared" si="125"/>
        <v>0</v>
      </c>
      <c r="J549" s="21">
        <f t="shared" si="125"/>
        <v>0</v>
      </c>
      <c r="K549" s="21">
        <f t="shared" si="125"/>
        <v>0</v>
      </c>
      <c r="L549" s="21">
        <f t="shared" si="125"/>
        <v>0</v>
      </c>
      <c r="M549" s="21">
        <f t="shared" si="125"/>
        <v>0</v>
      </c>
      <c r="N549" s="21">
        <f t="shared" si="125"/>
        <v>0</v>
      </c>
      <c r="O549" s="21">
        <f t="shared" si="125"/>
        <v>0</v>
      </c>
      <c r="P549" s="21">
        <f t="shared" si="125"/>
        <v>0</v>
      </c>
      <c r="Q549" s="21">
        <f t="shared" si="125"/>
        <v>0</v>
      </c>
      <c r="R549" s="21">
        <f t="shared" si="125"/>
        <v>0</v>
      </c>
      <c r="S549" s="21">
        <f t="shared" si="125"/>
        <v>0</v>
      </c>
      <c r="T549" s="21">
        <f t="shared" si="125"/>
        <v>0</v>
      </c>
      <c r="U549" s="21">
        <f t="shared" si="125"/>
        <v>0</v>
      </c>
      <c r="V549" s="21">
        <f t="shared" si="125"/>
        <v>0</v>
      </c>
      <c r="W549" s="21">
        <f t="shared" si="125"/>
        <v>0</v>
      </c>
      <c r="X549" s="21">
        <f t="shared" si="125"/>
        <v>0</v>
      </c>
      <c r="Y549" s="21">
        <f t="shared" si="125"/>
        <v>0</v>
      </c>
      <c r="Z549" s="21">
        <f t="shared" si="125"/>
        <v>0</v>
      </c>
      <c r="AA549" s="21">
        <f t="shared" si="125"/>
        <v>0</v>
      </c>
      <c r="AB549" s="21">
        <f t="shared" si="125"/>
        <v>0</v>
      </c>
      <c r="AC549" s="21">
        <f t="shared" si="125"/>
        <v>0</v>
      </c>
      <c r="AD549" s="21">
        <f t="shared" si="125"/>
        <v>0</v>
      </c>
      <c r="AE549" s="21">
        <f t="shared" si="12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6">+C556+C559+C562+C565+C568++C571+C574+C575</f>
        <v>0</v>
      </c>
      <c r="D555" s="28">
        <f t="shared" si="126"/>
        <v>0</v>
      </c>
      <c r="E555" s="28">
        <f t="shared" si="126"/>
        <v>0</v>
      </c>
      <c r="F555" s="28">
        <f t="shared" si="126"/>
        <v>0</v>
      </c>
      <c r="G555" s="28">
        <f t="shared" si="126"/>
        <v>0</v>
      </c>
      <c r="H555" s="28">
        <f t="shared" si="126"/>
        <v>0</v>
      </c>
      <c r="I555" s="28">
        <f t="shared" si="126"/>
        <v>0</v>
      </c>
      <c r="J555" s="28">
        <f t="shared" si="126"/>
        <v>0</v>
      </c>
      <c r="K555" s="28">
        <f t="shared" si="126"/>
        <v>0</v>
      </c>
      <c r="L555" s="28">
        <f t="shared" si="126"/>
        <v>0</v>
      </c>
      <c r="M555" s="28">
        <f t="shared" si="126"/>
        <v>0</v>
      </c>
      <c r="N555" s="28">
        <f t="shared" si="126"/>
        <v>0</v>
      </c>
      <c r="O555" s="28">
        <f t="shared" si="126"/>
        <v>0</v>
      </c>
      <c r="P555" s="28">
        <f t="shared" si="126"/>
        <v>0</v>
      </c>
      <c r="Q555" s="28">
        <f t="shared" si="126"/>
        <v>0</v>
      </c>
      <c r="R555" s="28">
        <f t="shared" si="126"/>
        <v>0</v>
      </c>
      <c r="S555" s="28">
        <f t="shared" si="126"/>
        <v>0</v>
      </c>
      <c r="T555" s="28">
        <f t="shared" si="126"/>
        <v>0</v>
      </c>
      <c r="U555" s="28">
        <f t="shared" si="126"/>
        <v>0</v>
      </c>
      <c r="V555" s="28">
        <f t="shared" si="126"/>
        <v>0</v>
      </c>
      <c r="W555" s="28">
        <f t="shared" si="126"/>
        <v>0</v>
      </c>
      <c r="X555" s="28">
        <f t="shared" si="126"/>
        <v>0</v>
      </c>
      <c r="Y555" s="28">
        <f t="shared" si="126"/>
        <v>0</v>
      </c>
      <c r="Z555" s="28">
        <f t="shared" si="126"/>
        <v>0</v>
      </c>
      <c r="AA555" s="28">
        <f t="shared" si="126"/>
        <v>0</v>
      </c>
      <c r="AB555" s="28">
        <f t="shared" si="126"/>
        <v>0</v>
      </c>
      <c r="AC555" s="28">
        <f t="shared" si="126"/>
        <v>0</v>
      </c>
      <c r="AD555" s="28">
        <f t="shared" si="126"/>
        <v>0</v>
      </c>
      <c r="AE555" s="28">
        <f t="shared" si="12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7">+C557+C558</f>
        <v>0</v>
      </c>
      <c r="D556" s="21">
        <f t="shared" si="127"/>
        <v>0</v>
      </c>
      <c r="E556" s="21">
        <f t="shared" si="127"/>
        <v>0</v>
      </c>
      <c r="F556" s="21">
        <f t="shared" si="127"/>
        <v>0</v>
      </c>
      <c r="G556" s="21">
        <f t="shared" si="127"/>
        <v>0</v>
      </c>
      <c r="H556" s="21">
        <f t="shared" si="127"/>
        <v>0</v>
      </c>
      <c r="I556" s="21">
        <f t="shared" si="127"/>
        <v>0</v>
      </c>
      <c r="J556" s="21">
        <f t="shared" si="127"/>
        <v>0</v>
      </c>
      <c r="K556" s="21">
        <f t="shared" si="127"/>
        <v>0</v>
      </c>
      <c r="L556" s="21">
        <f t="shared" si="127"/>
        <v>0</v>
      </c>
      <c r="M556" s="21">
        <f t="shared" si="127"/>
        <v>0</v>
      </c>
      <c r="N556" s="21">
        <f t="shared" si="127"/>
        <v>0</v>
      </c>
      <c r="O556" s="21">
        <f t="shared" si="127"/>
        <v>0</v>
      </c>
      <c r="P556" s="21">
        <f t="shared" si="127"/>
        <v>0</v>
      </c>
      <c r="Q556" s="21">
        <f t="shared" si="127"/>
        <v>0</v>
      </c>
      <c r="R556" s="21">
        <f t="shared" si="127"/>
        <v>0</v>
      </c>
      <c r="S556" s="21">
        <f t="shared" si="127"/>
        <v>0</v>
      </c>
      <c r="T556" s="21">
        <f t="shared" si="127"/>
        <v>0</v>
      </c>
      <c r="U556" s="21">
        <f t="shared" si="127"/>
        <v>0</v>
      </c>
      <c r="V556" s="21">
        <f t="shared" si="127"/>
        <v>0</v>
      </c>
      <c r="W556" s="21">
        <f t="shared" si="127"/>
        <v>0</v>
      </c>
      <c r="X556" s="21">
        <f t="shared" si="127"/>
        <v>0</v>
      </c>
      <c r="Y556" s="21">
        <f t="shared" si="127"/>
        <v>0</v>
      </c>
      <c r="Z556" s="21">
        <f t="shared" si="127"/>
        <v>0</v>
      </c>
      <c r="AA556" s="21">
        <f t="shared" si="127"/>
        <v>0</v>
      </c>
      <c r="AB556" s="21">
        <f t="shared" si="127"/>
        <v>0</v>
      </c>
      <c r="AC556" s="21">
        <f t="shared" si="127"/>
        <v>0</v>
      </c>
      <c r="AD556" s="21">
        <f t="shared" si="127"/>
        <v>0</v>
      </c>
      <c r="AE556" s="21">
        <f t="shared" si="12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8">+C560+C561</f>
        <v>0</v>
      </c>
      <c r="D559" s="21">
        <f t="shared" si="128"/>
        <v>0</v>
      </c>
      <c r="E559" s="21">
        <f t="shared" si="128"/>
        <v>0</v>
      </c>
      <c r="F559" s="21">
        <f t="shared" si="128"/>
        <v>0</v>
      </c>
      <c r="G559" s="21">
        <f t="shared" si="128"/>
        <v>0</v>
      </c>
      <c r="H559" s="21">
        <f t="shared" si="128"/>
        <v>0</v>
      </c>
      <c r="I559" s="21">
        <f t="shared" si="128"/>
        <v>0</v>
      </c>
      <c r="J559" s="21">
        <f t="shared" si="128"/>
        <v>0</v>
      </c>
      <c r="K559" s="21">
        <f t="shared" si="128"/>
        <v>0</v>
      </c>
      <c r="L559" s="21">
        <f t="shared" si="128"/>
        <v>0</v>
      </c>
      <c r="M559" s="21">
        <f t="shared" si="128"/>
        <v>0</v>
      </c>
      <c r="N559" s="21">
        <f t="shared" si="128"/>
        <v>0</v>
      </c>
      <c r="O559" s="21">
        <f t="shared" si="128"/>
        <v>0</v>
      </c>
      <c r="P559" s="21">
        <f t="shared" si="128"/>
        <v>0</v>
      </c>
      <c r="Q559" s="21">
        <f t="shared" si="128"/>
        <v>0</v>
      </c>
      <c r="R559" s="21">
        <f t="shared" si="128"/>
        <v>0</v>
      </c>
      <c r="S559" s="21">
        <f t="shared" si="128"/>
        <v>0</v>
      </c>
      <c r="T559" s="21">
        <f t="shared" si="128"/>
        <v>0</v>
      </c>
      <c r="U559" s="21">
        <f t="shared" si="128"/>
        <v>0</v>
      </c>
      <c r="V559" s="21">
        <f t="shared" si="128"/>
        <v>0</v>
      </c>
      <c r="W559" s="21">
        <f t="shared" si="128"/>
        <v>0</v>
      </c>
      <c r="X559" s="21">
        <f t="shared" si="128"/>
        <v>0</v>
      </c>
      <c r="Y559" s="21">
        <f t="shared" si="128"/>
        <v>0</v>
      </c>
      <c r="Z559" s="21">
        <f t="shared" si="128"/>
        <v>0</v>
      </c>
      <c r="AA559" s="21">
        <f t="shared" si="128"/>
        <v>0</v>
      </c>
      <c r="AB559" s="21">
        <f t="shared" si="128"/>
        <v>0</v>
      </c>
      <c r="AC559" s="21">
        <f t="shared" si="128"/>
        <v>0</v>
      </c>
      <c r="AD559" s="21">
        <f t="shared" si="128"/>
        <v>0</v>
      </c>
      <c r="AE559" s="21">
        <f t="shared" si="12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9">+C563+C564</f>
        <v>0</v>
      </c>
      <c r="D562" s="21">
        <f t="shared" si="129"/>
        <v>0</v>
      </c>
      <c r="E562" s="21">
        <f t="shared" si="129"/>
        <v>0</v>
      </c>
      <c r="F562" s="21">
        <f t="shared" si="129"/>
        <v>0</v>
      </c>
      <c r="G562" s="21">
        <f t="shared" si="129"/>
        <v>0</v>
      </c>
      <c r="H562" s="21">
        <f t="shared" si="129"/>
        <v>0</v>
      </c>
      <c r="I562" s="21">
        <f t="shared" si="129"/>
        <v>0</v>
      </c>
      <c r="J562" s="21">
        <f t="shared" si="129"/>
        <v>0</v>
      </c>
      <c r="K562" s="21">
        <f t="shared" si="129"/>
        <v>0</v>
      </c>
      <c r="L562" s="21">
        <f t="shared" si="129"/>
        <v>0</v>
      </c>
      <c r="M562" s="21">
        <f t="shared" si="129"/>
        <v>0</v>
      </c>
      <c r="N562" s="21">
        <f t="shared" si="129"/>
        <v>0</v>
      </c>
      <c r="O562" s="21">
        <f t="shared" si="129"/>
        <v>0</v>
      </c>
      <c r="P562" s="21">
        <f t="shared" si="129"/>
        <v>0</v>
      </c>
      <c r="Q562" s="21">
        <f t="shared" si="129"/>
        <v>0</v>
      </c>
      <c r="R562" s="21">
        <f t="shared" si="129"/>
        <v>0</v>
      </c>
      <c r="S562" s="21">
        <f t="shared" si="129"/>
        <v>0</v>
      </c>
      <c r="T562" s="21">
        <f t="shared" si="129"/>
        <v>0</v>
      </c>
      <c r="U562" s="21">
        <f t="shared" si="129"/>
        <v>0</v>
      </c>
      <c r="V562" s="21">
        <f t="shared" si="129"/>
        <v>0</v>
      </c>
      <c r="W562" s="21">
        <f t="shared" si="129"/>
        <v>0</v>
      </c>
      <c r="X562" s="21">
        <f t="shared" si="129"/>
        <v>0</v>
      </c>
      <c r="Y562" s="21">
        <f t="shared" si="129"/>
        <v>0</v>
      </c>
      <c r="Z562" s="21">
        <f t="shared" si="129"/>
        <v>0</v>
      </c>
      <c r="AA562" s="21">
        <f t="shared" si="129"/>
        <v>0</v>
      </c>
      <c r="AB562" s="21">
        <f t="shared" si="129"/>
        <v>0</v>
      </c>
      <c r="AC562" s="21">
        <f t="shared" si="129"/>
        <v>0</v>
      </c>
      <c r="AD562" s="21">
        <f t="shared" si="129"/>
        <v>0</v>
      </c>
      <c r="AE562" s="21">
        <f t="shared" si="12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0">+C566+C567</f>
        <v>0</v>
      </c>
      <c r="D565" s="21">
        <f t="shared" si="130"/>
        <v>0</v>
      </c>
      <c r="E565" s="21">
        <f t="shared" si="130"/>
        <v>0</v>
      </c>
      <c r="F565" s="21">
        <f t="shared" si="130"/>
        <v>0</v>
      </c>
      <c r="G565" s="21">
        <f t="shared" si="130"/>
        <v>0</v>
      </c>
      <c r="H565" s="21">
        <f t="shared" si="130"/>
        <v>0</v>
      </c>
      <c r="I565" s="21">
        <f t="shared" si="130"/>
        <v>0</v>
      </c>
      <c r="J565" s="21">
        <f t="shared" si="130"/>
        <v>0</v>
      </c>
      <c r="K565" s="21">
        <f t="shared" si="130"/>
        <v>0</v>
      </c>
      <c r="L565" s="21">
        <f t="shared" si="130"/>
        <v>0</v>
      </c>
      <c r="M565" s="21">
        <f t="shared" si="130"/>
        <v>0</v>
      </c>
      <c r="N565" s="21">
        <f t="shared" si="130"/>
        <v>0</v>
      </c>
      <c r="O565" s="21">
        <f t="shared" si="130"/>
        <v>0</v>
      </c>
      <c r="P565" s="21">
        <f t="shared" si="130"/>
        <v>0</v>
      </c>
      <c r="Q565" s="21">
        <f t="shared" si="130"/>
        <v>0</v>
      </c>
      <c r="R565" s="21">
        <f t="shared" si="130"/>
        <v>0</v>
      </c>
      <c r="S565" s="21">
        <f t="shared" si="130"/>
        <v>0</v>
      </c>
      <c r="T565" s="21">
        <f t="shared" si="130"/>
        <v>0</v>
      </c>
      <c r="U565" s="21">
        <f t="shared" si="130"/>
        <v>0</v>
      </c>
      <c r="V565" s="21">
        <f t="shared" si="130"/>
        <v>0</v>
      </c>
      <c r="W565" s="21">
        <f t="shared" si="130"/>
        <v>0</v>
      </c>
      <c r="X565" s="21">
        <f t="shared" si="130"/>
        <v>0</v>
      </c>
      <c r="Y565" s="21">
        <f t="shared" si="130"/>
        <v>0</v>
      </c>
      <c r="Z565" s="21">
        <f t="shared" si="130"/>
        <v>0</v>
      </c>
      <c r="AA565" s="21">
        <f t="shared" si="130"/>
        <v>0</v>
      </c>
      <c r="AB565" s="21">
        <f t="shared" si="130"/>
        <v>0</v>
      </c>
      <c r="AC565" s="21">
        <f t="shared" si="130"/>
        <v>0</v>
      </c>
      <c r="AD565" s="21">
        <f t="shared" si="130"/>
        <v>0</v>
      </c>
      <c r="AE565" s="21">
        <f t="shared" si="13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1">+C569+C570</f>
        <v>0</v>
      </c>
      <c r="D568" s="21">
        <f t="shared" si="131"/>
        <v>0</v>
      </c>
      <c r="E568" s="21">
        <f t="shared" si="131"/>
        <v>0</v>
      </c>
      <c r="F568" s="21">
        <f t="shared" si="131"/>
        <v>0</v>
      </c>
      <c r="G568" s="21">
        <f t="shared" si="131"/>
        <v>0</v>
      </c>
      <c r="H568" s="21">
        <f t="shared" si="131"/>
        <v>0</v>
      </c>
      <c r="I568" s="21">
        <f t="shared" si="131"/>
        <v>0</v>
      </c>
      <c r="J568" s="21">
        <f t="shared" si="131"/>
        <v>0</v>
      </c>
      <c r="K568" s="21">
        <f t="shared" si="131"/>
        <v>0</v>
      </c>
      <c r="L568" s="21">
        <f t="shared" si="131"/>
        <v>0</v>
      </c>
      <c r="M568" s="21">
        <f t="shared" si="131"/>
        <v>0</v>
      </c>
      <c r="N568" s="21">
        <f t="shared" si="131"/>
        <v>0</v>
      </c>
      <c r="O568" s="21">
        <f t="shared" si="131"/>
        <v>0</v>
      </c>
      <c r="P568" s="21">
        <f t="shared" si="131"/>
        <v>0</v>
      </c>
      <c r="Q568" s="21">
        <f t="shared" si="131"/>
        <v>0</v>
      </c>
      <c r="R568" s="21">
        <f t="shared" si="131"/>
        <v>0</v>
      </c>
      <c r="S568" s="21">
        <f t="shared" si="131"/>
        <v>0</v>
      </c>
      <c r="T568" s="21">
        <f t="shared" si="131"/>
        <v>0</v>
      </c>
      <c r="U568" s="21">
        <f t="shared" si="131"/>
        <v>0</v>
      </c>
      <c r="V568" s="21">
        <f t="shared" si="131"/>
        <v>0</v>
      </c>
      <c r="W568" s="21">
        <f t="shared" si="131"/>
        <v>0</v>
      </c>
      <c r="X568" s="21">
        <f t="shared" si="131"/>
        <v>0</v>
      </c>
      <c r="Y568" s="21">
        <f t="shared" si="131"/>
        <v>0</v>
      </c>
      <c r="Z568" s="21">
        <f t="shared" si="131"/>
        <v>0</v>
      </c>
      <c r="AA568" s="21">
        <f t="shared" si="131"/>
        <v>0</v>
      </c>
      <c r="AB568" s="21">
        <f t="shared" si="131"/>
        <v>0</v>
      </c>
      <c r="AC568" s="21">
        <f t="shared" si="131"/>
        <v>0</v>
      </c>
      <c r="AD568" s="21">
        <f t="shared" si="131"/>
        <v>0</v>
      </c>
      <c r="AE568" s="21">
        <f t="shared" si="13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2">+C572+C573</f>
        <v>0</v>
      </c>
      <c r="D571" s="21">
        <f t="shared" si="132"/>
        <v>0</v>
      </c>
      <c r="E571" s="21">
        <f t="shared" si="132"/>
        <v>0</v>
      </c>
      <c r="F571" s="21">
        <f t="shared" si="132"/>
        <v>0</v>
      </c>
      <c r="G571" s="21">
        <f t="shared" si="132"/>
        <v>0</v>
      </c>
      <c r="H571" s="21">
        <f t="shared" si="132"/>
        <v>0</v>
      </c>
      <c r="I571" s="21">
        <f t="shared" si="132"/>
        <v>0</v>
      </c>
      <c r="J571" s="21">
        <f t="shared" si="132"/>
        <v>0</v>
      </c>
      <c r="K571" s="21">
        <f t="shared" si="132"/>
        <v>0</v>
      </c>
      <c r="L571" s="21">
        <f t="shared" si="132"/>
        <v>0</v>
      </c>
      <c r="M571" s="21">
        <f t="shared" si="132"/>
        <v>0</v>
      </c>
      <c r="N571" s="21">
        <f t="shared" si="132"/>
        <v>0</v>
      </c>
      <c r="O571" s="21">
        <f t="shared" si="132"/>
        <v>0</v>
      </c>
      <c r="P571" s="21">
        <f t="shared" si="132"/>
        <v>0</v>
      </c>
      <c r="Q571" s="21">
        <f t="shared" si="132"/>
        <v>0</v>
      </c>
      <c r="R571" s="21">
        <f t="shared" si="132"/>
        <v>0</v>
      </c>
      <c r="S571" s="21">
        <f t="shared" si="132"/>
        <v>0</v>
      </c>
      <c r="T571" s="21">
        <f t="shared" si="132"/>
        <v>0</v>
      </c>
      <c r="U571" s="21">
        <f t="shared" si="132"/>
        <v>0</v>
      </c>
      <c r="V571" s="21">
        <f t="shared" si="132"/>
        <v>0</v>
      </c>
      <c r="W571" s="21">
        <f t="shared" si="132"/>
        <v>0</v>
      </c>
      <c r="X571" s="21">
        <f t="shared" si="132"/>
        <v>0</v>
      </c>
      <c r="Y571" s="21">
        <f t="shared" si="132"/>
        <v>0</v>
      </c>
      <c r="Z571" s="21">
        <f t="shared" si="132"/>
        <v>0</v>
      </c>
      <c r="AA571" s="21">
        <f t="shared" si="132"/>
        <v>0</v>
      </c>
      <c r="AB571" s="21">
        <f t="shared" si="132"/>
        <v>0</v>
      </c>
      <c r="AC571" s="21">
        <f t="shared" si="132"/>
        <v>0</v>
      </c>
      <c r="AD571" s="21">
        <f t="shared" si="132"/>
        <v>0</v>
      </c>
      <c r="AE571" s="21">
        <f t="shared" si="13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3">+C585+C586</f>
        <v>0</v>
      </c>
      <c r="D584" s="21">
        <f t="shared" si="133"/>
        <v>0</v>
      </c>
      <c r="E584" s="21">
        <f t="shared" si="133"/>
        <v>0</v>
      </c>
      <c r="F584" s="21">
        <f t="shared" si="133"/>
        <v>0</v>
      </c>
      <c r="G584" s="21">
        <f t="shared" si="133"/>
        <v>0</v>
      </c>
      <c r="H584" s="21">
        <f t="shared" si="133"/>
        <v>0</v>
      </c>
      <c r="I584" s="21">
        <f t="shared" si="133"/>
        <v>0</v>
      </c>
      <c r="J584" s="21">
        <f t="shared" si="133"/>
        <v>0</v>
      </c>
      <c r="K584" s="21">
        <f t="shared" si="133"/>
        <v>0</v>
      </c>
      <c r="L584" s="21">
        <f t="shared" si="133"/>
        <v>0</v>
      </c>
      <c r="M584" s="21">
        <f t="shared" si="133"/>
        <v>0</v>
      </c>
      <c r="N584" s="21">
        <f t="shared" si="133"/>
        <v>0</v>
      </c>
      <c r="O584" s="21">
        <f t="shared" si="133"/>
        <v>0</v>
      </c>
      <c r="P584" s="21">
        <f t="shared" si="133"/>
        <v>0</v>
      </c>
      <c r="Q584" s="21">
        <f t="shared" si="133"/>
        <v>0</v>
      </c>
      <c r="R584" s="21">
        <f t="shared" si="133"/>
        <v>0</v>
      </c>
      <c r="S584" s="21">
        <f t="shared" si="133"/>
        <v>0</v>
      </c>
      <c r="T584" s="21">
        <f t="shared" si="133"/>
        <v>0</v>
      </c>
      <c r="U584" s="21">
        <f t="shared" si="133"/>
        <v>0</v>
      </c>
      <c r="V584" s="21">
        <f t="shared" si="133"/>
        <v>0</v>
      </c>
      <c r="W584" s="21">
        <f t="shared" si="133"/>
        <v>0</v>
      </c>
      <c r="X584" s="21">
        <f t="shared" si="133"/>
        <v>0</v>
      </c>
      <c r="Y584" s="21">
        <f t="shared" si="133"/>
        <v>0</v>
      </c>
      <c r="Z584" s="21">
        <f t="shared" si="133"/>
        <v>0</v>
      </c>
      <c r="AA584" s="21">
        <f t="shared" si="133"/>
        <v>0</v>
      </c>
      <c r="AB584" s="21">
        <f t="shared" si="133"/>
        <v>0</v>
      </c>
      <c r="AC584" s="21">
        <f t="shared" si="133"/>
        <v>0</v>
      </c>
      <c r="AD584" s="21">
        <f t="shared" si="133"/>
        <v>0</v>
      </c>
      <c r="AE584" s="21">
        <f t="shared" si="13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4">+C599-C4</f>
        <v>0</v>
      </c>
      <c r="D597" s="72">
        <f t="shared" si="134"/>
        <v>0</v>
      </c>
      <c r="E597" s="72">
        <f t="shared" si="134"/>
        <v>0</v>
      </c>
      <c r="F597" s="72">
        <f t="shared" si="134"/>
        <v>0</v>
      </c>
      <c r="G597" s="72">
        <f t="shared" si="134"/>
        <v>0</v>
      </c>
      <c r="H597" s="72">
        <f t="shared" si="134"/>
        <v>0</v>
      </c>
      <c r="I597" s="72">
        <f t="shared" si="134"/>
        <v>0</v>
      </c>
      <c r="J597" s="72">
        <f t="shared" si="134"/>
        <v>0</v>
      </c>
      <c r="K597" s="72">
        <f t="shared" si="134"/>
        <v>0</v>
      </c>
      <c r="L597" s="72">
        <f t="shared" si="134"/>
        <v>0</v>
      </c>
      <c r="M597" s="72">
        <f t="shared" si="134"/>
        <v>0</v>
      </c>
      <c r="N597" s="88">
        <f t="shared" si="134"/>
        <v>0</v>
      </c>
      <c r="O597" s="72">
        <f t="shared" si="134"/>
        <v>0</v>
      </c>
      <c r="P597" s="72">
        <f t="shared" si="134"/>
        <v>0</v>
      </c>
      <c r="Q597" s="72">
        <f t="shared" si="134"/>
        <v>0</v>
      </c>
      <c r="R597" s="72">
        <f t="shared" si="134"/>
        <v>0</v>
      </c>
      <c r="S597" s="72">
        <f t="shared" si="134"/>
        <v>0</v>
      </c>
      <c r="T597" s="72">
        <f t="shared" si="134"/>
        <v>0</v>
      </c>
      <c r="U597" s="72">
        <f t="shared" si="134"/>
        <v>0</v>
      </c>
      <c r="V597" s="72">
        <f t="shared" si="134"/>
        <v>0</v>
      </c>
      <c r="W597" s="72">
        <f t="shared" si="134"/>
        <v>0</v>
      </c>
      <c r="X597" s="72">
        <f t="shared" si="134"/>
        <v>0</v>
      </c>
      <c r="Y597" s="72">
        <f t="shared" si="134"/>
        <v>0</v>
      </c>
      <c r="Z597" s="72">
        <f t="shared" si="134"/>
        <v>0</v>
      </c>
      <c r="AA597" s="72">
        <f t="shared" si="134"/>
        <v>0</v>
      </c>
      <c r="AB597" s="72">
        <f t="shared" si="134"/>
        <v>0</v>
      </c>
      <c r="AC597" s="72">
        <f t="shared" si="134"/>
        <v>0</v>
      </c>
      <c r="AD597" s="72">
        <f t="shared" si="134"/>
        <v>0</v>
      </c>
      <c r="AE597" s="72">
        <f t="shared" si="13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5">+C600+C604+C613+C624+C633</f>
        <v>0</v>
      </c>
      <c r="D599" s="28">
        <f t="shared" si="135"/>
        <v>0</v>
      </c>
      <c r="E599" s="28">
        <f t="shared" si="135"/>
        <v>0</v>
      </c>
      <c r="F599" s="28">
        <f t="shared" si="135"/>
        <v>0</v>
      </c>
      <c r="G599" s="28">
        <f t="shared" si="135"/>
        <v>0</v>
      </c>
      <c r="H599" s="28">
        <f t="shared" si="135"/>
        <v>0</v>
      </c>
      <c r="I599" s="28">
        <f t="shared" si="135"/>
        <v>0</v>
      </c>
      <c r="J599" s="28">
        <f t="shared" si="135"/>
        <v>0</v>
      </c>
      <c r="K599" s="28">
        <f t="shared" si="135"/>
        <v>0</v>
      </c>
      <c r="L599" s="28">
        <f t="shared" si="135"/>
        <v>0</v>
      </c>
      <c r="M599" s="28">
        <f t="shared" si="135"/>
        <v>0</v>
      </c>
      <c r="N599" s="28">
        <f t="shared" si="135"/>
        <v>0</v>
      </c>
      <c r="O599" s="28">
        <f t="shared" si="135"/>
        <v>0</v>
      </c>
      <c r="P599" s="28">
        <f t="shared" si="135"/>
        <v>0</v>
      </c>
      <c r="Q599" s="28">
        <f t="shared" si="135"/>
        <v>0</v>
      </c>
      <c r="R599" s="28">
        <f t="shared" si="135"/>
        <v>0</v>
      </c>
      <c r="S599" s="28">
        <f t="shared" si="135"/>
        <v>0</v>
      </c>
      <c r="T599" s="28">
        <f t="shared" si="135"/>
        <v>0</v>
      </c>
      <c r="U599" s="28">
        <f t="shared" si="135"/>
        <v>0</v>
      </c>
      <c r="V599" s="28">
        <f t="shared" si="135"/>
        <v>0</v>
      </c>
      <c r="W599" s="28">
        <f t="shared" si="135"/>
        <v>0</v>
      </c>
      <c r="X599" s="28">
        <f t="shared" si="135"/>
        <v>0</v>
      </c>
      <c r="Y599" s="28">
        <f t="shared" si="135"/>
        <v>0</v>
      </c>
      <c r="Z599" s="28">
        <f t="shared" si="135"/>
        <v>0</v>
      </c>
      <c r="AA599" s="28">
        <f t="shared" si="135"/>
        <v>0</v>
      </c>
      <c r="AB599" s="28">
        <f t="shared" si="135"/>
        <v>0</v>
      </c>
      <c r="AC599" s="28">
        <f t="shared" si="135"/>
        <v>0</v>
      </c>
      <c r="AD599" s="28">
        <f t="shared" si="135"/>
        <v>0</v>
      </c>
      <c r="AE599" s="28">
        <f t="shared" si="135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6">+C601+C602+C603</f>
        <v>0</v>
      </c>
      <c r="D600" s="28">
        <f t="shared" si="136"/>
        <v>0</v>
      </c>
      <c r="E600" s="28">
        <f t="shared" si="136"/>
        <v>0</v>
      </c>
      <c r="F600" s="28">
        <f t="shared" si="136"/>
        <v>0</v>
      </c>
      <c r="G600" s="28">
        <f t="shared" si="136"/>
        <v>0</v>
      </c>
      <c r="H600" s="28">
        <f t="shared" si="136"/>
        <v>0</v>
      </c>
      <c r="I600" s="28">
        <f t="shared" si="136"/>
        <v>0</v>
      </c>
      <c r="J600" s="28">
        <f t="shared" si="136"/>
        <v>0</v>
      </c>
      <c r="K600" s="28">
        <f t="shared" si="136"/>
        <v>0</v>
      </c>
      <c r="L600" s="28">
        <f t="shared" si="136"/>
        <v>0</v>
      </c>
      <c r="M600" s="28">
        <f t="shared" si="136"/>
        <v>0</v>
      </c>
      <c r="N600" s="28">
        <f t="shared" si="136"/>
        <v>0</v>
      </c>
      <c r="O600" s="28">
        <f t="shared" si="136"/>
        <v>0</v>
      </c>
      <c r="P600" s="28">
        <f t="shared" si="136"/>
        <v>0</v>
      </c>
      <c r="Q600" s="28">
        <f t="shared" si="136"/>
        <v>0</v>
      </c>
      <c r="R600" s="28">
        <f t="shared" si="136"/>
        <v>0</v>
      </c>
      <c r="S600" s="28">
        <f t="shared" si="136"/>
        <v>0</v>
      </c>
      <c r="T600" s="28">
        <f t="shared" si="136"/>
        <v>0</v>
      </c>
      <c r="U600" s="28">
        <f t="shared" si="136"/>
        <v>0</v>
      </c>
      <c r="V600" s="28">
        <f t="shared" si="136"/>
        <v>0</v>
      </c>
      <c r="W600" s="28">
        <f t="shared" si="136"/>
        <v>0</v>
      </c>
      <c r="X600" s="28">
        <f t="shared" si="136"/>
        <v>0</v>
      </c>
      <c r="Y600" s="28">
        <f t="shared" si="136"/>
        <v>0</v>
      </c>
      <c r="Z600" s="28">
        <f t="shared" si="136"/>
        <v>0</v>
      </c>
      <c r="AA600" s="28">
        <f t="shared" si="136"/>
        <v>0</v>
      </c>
      <c r="AB600" s="28">
        <f t="shared" si="136"/>
        <v>0</v>
      </c>
      <c r="AC600" s="28">
        <f t="shared" si="136"/>
        <v>0</v>
      </c>
      <c r="AD600" s="28">
        <f t="shared" si="136"/>
        <v>0</v>
      </c>
      <c r="AE600" s="28">
        <f t="shared" si="13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7">+D606+D607+D609+D610+D611</f>
        <v>0</v>
      </c>
      <c r="E604" s="28">
        <f t="shared" si="137"/>
        <v>0</v>
      </c>
      <c r="F604" s="28">
        <f t="shared" si="137"/>
        <v>0</v>
      </c>
      <c r="G604" s="28">
        <f t="shared" si="137"/>
        <v>0</v>
      </c>
      <c r="H604" s="28">
        <f t="shared" si="137"/>
        <v>0</v>
      </c>
      <c r="I604" s="28">
        <f t="shared" si="137"/>
        <v>0</v>
      </c>
      <c r="J604" s="28">
        <f t="shared" si="137"/>
        <v>0</v>
      </c>
      <c r="K604" s="28">
        <f t="shared" si="137"/>
        <v>0</v>
      </c>
      <c r="L604" s="28">
        <f t="shared" si="137"/>
        <v>0</v>
      </c>
      <c r="M604" s="28">
        <f t="shared" si="137"/>
        <v>0</v>
      </c>
      <c r="N604" s="28">
        <f t="shared" si="137"/>
        <v>0</v>
      </c>
      <c r="O604" s="28">
        <f t="shared" si="137"/>
        <v>0</v>
      </c>
      <c r="P604" s="28">
        <f t="shared" si="137"/>
        <v>0</v>
      </c>
      <c r="Q604" s="28">
        <f t="shared" si="137"/>
        <v>0</v>
      </c>
      <c r="R604" s="28">
        <f t="shared" si="137"/>
        <v>0</v>
      </c>
      <c r="S604" s="28">
        <f t="shared" si="137"/>
        <v>0</v>
      </c>
      <c r="T604" s="28">
        <f t="shared" si="137"/>
        <v>0</v>
      </c>
      <c r="U604" s="28">
        <f t="shared" si="137"/>
        <v>0</v>
      </c>
      <c r="V604" s="28">
        <f t="shared" si="137"/>
        <v>0</v>
      </c>
      <c r="W604" s="28">
        <f t="shared" si="137"/>
        <v>0</v>
      </c>
      <c r="X604" s="28">
        <f t="shared" si="137"/>
        <v>0</v>
      </c>
      <c r="Y604" s="28">
        <f t="shared" si="137"/>
        <v>0</v>
      </c>
      <c r="Z604" s="28">
        <f t="shared" si="137"/>
        <v>0</v>
      </c>
      <c r="AA604" s="28">
        <f t="shared" si="137"/>
        <v>0</v>
      </c>
      <c r="AB604" s="28">
        <f t="shared" si="137"/>
        <v>0</v>
      </c>
      <c r="AC604" s="28">
        <f t="shared" si="137"/>
        <v>0</v>
      </c>
      <c r="AD604" s="28">
        <f t="shared" si="137"/>
        <v>0</v>
      </c>
      <c r="AE604" s="28">
        <f t="shared" si="137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8">+C478</f>
        <v>0</v>
      </c>
      <c r="D606" s="37">
        <f t="shared" si="138"/>
        <v>0</v>
      </c>
      <c r="E606" s="37">
        <f t="shared" si="138"/>
        <v>0</v>
      </c>
      <c r="F606" s="37">
        <f t="shared" si="138"/>
        <v>0</v>
      </c>
      <c r="G606" s="37">
        <f t="shared" si="138"/>
        <v>0</v>
      </c>
      <c r="H606" s="37">
        <f t="shared" si="138"/>
        <v>0</v>
      </c>
      <c r="I606" s="37">
        <f t="shared" si="138"/>
        <v>0</v>
      </c>
      <c r="J606" s="37">
        <f t="shared" si="138"/>
        <v>0</v>
      </c>
      <c r="K606" s="37">
        <f t="shared" si="138"/>
        <v>0</v>
      </c>
      <c r="L606" s="37">
        <f t="shared" si="138"/>
        <v>0</v>
      </c>
      <c r="M606" s="37">
        <f t="shared" si="138"/>
        <v>0</v>
      </c>
      <c r="N606" s="37">
        <f t="shared" si="138"/>
        <v>0</v>
      </c>
      <c r="O606" s="37">
        <f t="shared" si="138"/>
        <v>0</v>
      </c>
      <c r="P606" s="37">
        <f t="shared" si="138"/>
        <v>0</v>
      </c>
      <c r="Q606" s="37">
        <f t="shared" si="138"/>
        <v>0</v>
      </c>
      <c r="R606" s="37">
        <f t="shared" si="138"/>
        <v>0</v>
      </c>
      <c r="S606" s="37">
        <f t="shared" si="138"/>
        <v>0</v>
      </c>
      <c r="T606" s="37">
        <f t="shared" si="138"/>
        <v>0</v>
      </c>
      <c r="U606" s="37">
        <f t="shared" si="138"/>
        <v>0</v>
      </c>
      <c r="V606" s="37">
        <f t="shared" si="138"/>
        <v>0</v>
      </c>
      <c r="W606" s="37">
        <f t="shared" si="138"/>
        <v>0</v>
      </c>
      <c r="X606" s="37">
        <f t="shared" si="138"/>
        <v>0</v>
      </c>
      <c r="Y606" s="37">
        <f t="shared" si="138"/>
        <v>0</v>
      </c>
      <c r="Z606" s="37">
        <f t="shared" si="138"/>
        <v>0</v>
      </c>
      <c r="AA606" s="37">
        <f t="shared" si="138"/>
        <v>0</v>
      </c>
      <c r="AB606" s="37">
        <f t="shared" si="138"/>
        <v>0</v>
      </c>
      <c r="AC606" s="37">
        <f t="shared" si="138"/>
        <v>0</v>
      </c>
      <c r="AD606" s="37">
        <f t="shared" si="138"/>
        <v>0</v>
      </c>
      <c r="AE606" s="37">
        <f t="shared" si="13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9">+C489</f>
        <v>0</v>
      </c>
      <c r="D607" s="37">
        <f t="shared" si="139"/>
        <v>0</v>
      </c>
      <c r="E607" s="37">
        <f t="shared" si="139"/>
        <v>0</v>
      </c>
      <c r="F607" s="37">
        <f t="shared" si="139"/>
        <v>0</v>
      </c>
      <c r="G607" s="37">
        <f t="shared" si="139"/>
        <v>0</v>
      </c>
      <c r="H607" s="37">
        <f t="shared" si="139"/>
        <v>0</v>
      </c>
      <c r="I607" s="37">
        <f t="shared" si="139"/>
        <v>0</v>
      </c>
      <c r="J607" s="37">
        <f t="shared" si="139"/>
        <v>0</v>
      </c>
      <c r="K607" s="37">
        <f t="shared" si="139"/>
        <v>0</v>
      </c>
      <c r="L607" s="37">
        <f t="shared" si="139"/>
        <v>0</v>
      </c>
      <c r="M607" s="37">
        <f t="shared" si="139"/>
        <v>0</v>
      </c>
      <c r="N607" s="37">
        <f t="shared" si="139"/>
        <v>0</v>
      </c>
      <c r="O607" s="37">
        <f t="shared" si="139"/>
        <v>0</v>
      </c>
      <c r="P607" s="37">
        <f t="shared" si="139"/>
        <v>0</v>
      </c>
      <c r="Q607" s="37">
        <f t="shared" si="139"/>
        <v>0</v>
      </c>
      <c r="R607" s="37">
        <f t="shared" si="139"/>
        <v>0</v>
      </c>
      <c r="S607" s="37">
        <f t="shared" si="139"/>
        <v>0</v>
      </c>
      <c r="T607" s="37">
        <f t="shared" si="139"/>
        <v>0</v>
      </c>
      <c r="U607" s="37">
        <f t="shared" si="139"/>
        <v>0</v>
      </c>
      <c r="V607" s="37">
        <f t="shared" si="139"/>
        <v>0</v>
      </c>
      <c r="W607" s="37">
        <f t="shared" si="139"/>
        <v>0</v>
      </c>
      <c r="X607" s="37">
        <f t="shared" si="139"/>
        <v>0</v>
      </c>
      <c r="Y607" s="37">
        <f t="shared" si="139"/>
        <v>0</v>
      </c>
      <c r="Z607" s="37">
        <f t="shared" si="139"/>
        <v>0</v>
      </c>
      <c r="AA607" s="37">
        <f t="shared" si="139"/>
        <v>0</v>
      </c>
      <c r="AB607" s="37">
        <f t="shared" si="139"/>
        <v>0</v>
      </c>
      <c r="AC607" s="37">
        <f t="shared" si="139"/>
        <v>0</v>
      </c>
      <c r="AD607" s="37">
        <f t="shared" si="139"/>
        <v>0</v>
      </c>
      <c r="AE607" s="37">
        <f t="shared" si="13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0">+C502</f>
        <v>0</v>
      </c>
      <c r="D609" s="37">
        <f t="shared" si="140"/>
        <v>0</v>
      </c>
      <c r="E609" s="37">
        <f t="shared" si="140"/>
        <v>0</v>
      </c>
      <c r="F609" s="37">
        <f t="shared" si="140"/>
        <v>0</v>
      </c>
      <c r="G609" s="37">
        <f t="shared" si="140"/>
        <v>0</v>
      </c>
      <c r="H609" s="37">
        <f t="shared" si="140"/>
        <v>0</v>
      </c>
      <c r="I609" s="37">
        <f t="shared" si="140"/>
        <v>0</v>
      </c>
      <c r="J609" s="37">
        <f t="shared" si="140"/>
        <v>0</v>
      </c>
      <c r="K609" s="37">
        <f t="shared" si="140"/>
        <v>0</v>
      </c>
      <c r="L609" s="37">
        <f t="shared" si="140"/>
        <v>0</v>
      </c>
      <c r="M609" s="37">
        <f t="shared" si="140"/>
        <v>0</v>
      </c>
      <c r="N609" s="37">
        <f t="shared" si="140"/>
        <v>0</v>
      </c>
      <c r="O609" s="37">
        <f t="shared" si="140"/>
        <v>0</v>
      </c>
      <c r="P609" s="37">
        <f t="shared" si="140"/>
        <v>0</v>
      </c>
      <c r="Q609" s="37">
        <f t="shared" si="140"/>
        <v>0</v>
      </c>
      <c r="R609" s="37">
        <f t="shared" si="140"/>
        <v>0</v>
      </c>
      <c r="S609" s="37">
        <f t="shared" si="140"/>
        <v>0</v>
      </c>
      <c r="T609" s="37">
        <f t="shared" si="140"/>
        <v>0</v>
      </c>
      <c r="U609" s="37">
        <f t="shared" si="140"/>
        <v>0</v>
      </c>
      <c r="V609" s="37">
        <f t="shared" si="140"/>
        <v>0</v>
      </c>
      <c r="W609" s="37">
        <f t="shared" si="140"/>
        <v>0</v>
      </c>
      <c r="X609" s="37">
        <f t="shared" si="140"/>
        <v>0</v>
      </c>
      <c r="Y609" s="37">
        <f t="shared" si="140"/>
        <v>0</v>
      </c>
      <c r="Z609" s="37">
        <f t="shared" si="140"/>
        <v>0</v>
      </c>
      <c r="AA609" s="37">
        <f t="shared" si="140"/>
        <v>0</v>
      </c>
      <c r="AB609" s="37">
        <f t="shared" si="140"/>
        <v>0</v>
      </c>
      <c r="AC609" s="37">
        <f t="shared" si="140"/>
        <v>0</v>
      </c>
      <c r="AD609" s="37">
        <f t="shared" si="140"/>
        <v>0</v>
      </c>
      <c r="AE609" s="37">
        <f t="shared" si="140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1">+D508</f>
        <v>0</v>
      </c>
      <c r="E610" s="37">
        <f t="shared" si="141"/>
        <v>0</v>
      </c>
      <c r="F610" s="37">
        <f t="shared" si="141"/>
        <v>0</v>
      </c>
      <c r="G610" s="37">
        <f t="shared" si="141"/>
        <v>0</v>
      </c>
      <c r="H610" s="37">
        <f t="shared" si="141"/>
        <v>0</v>
      </c>
      <c r="I610" s="37">
        <f t="shared" si="141"/>
        <v>0</v>
      </c>
      <c r="J610" s="37">
        <f t="shared" si="141"/>
        <v>0</v>
      </c>
      <c r="K610" s="37">
        <f t="shared" si="141"/>
        <v>0</v>
      </c>
      <c r="L610" s="37">
        <f t="shared" si="141"/>
        <v>0</v>
      </c>
      <c r="M610" s="37">
        <f t="shared" si="141"/>
        <v>0</v>
      </c>
      <c r="N610" s="37">
        <f t="shared" si="141"/>
        <v>0</v>
      </c>
      <c r="O610" s="37">
        <f t="shared" si="141"/>
        <v>0</v>
      </c>
      <c r="P610" s="37">
        <f t="shared" si="141"/>
        <v>0</v>
      </c>
      <c r="Q610" s="37">
        <f t="shared" si="141"/>
        <v>0</v>
      </c>
      <c r="R610" s="37">
        <f t="shared" si="141"/>
        <v>0</v>
      </c>
      <c r="S610" s="37">
        <f t="shared" si="141"/>
        <v>0</v>
      </c>
      <c r="T610" s="37">
        <f t="shared" si="141"/>
        <v>0</v>
      </c>
      <c r="U610" s="37">
        <f t="shared" si="141"/>
        <v>0</v>
      </c>
      <c r="V610" s="37">
        <f t="shared" si="141"/>
        <v>0</v>
      </c>
      <c r="W610" s="37">
        <f t="shared" si="141"/>
        <v>0</v>
      </c>
      <c r="X610" s="37">
        <f t="shared" si="141"/>
        <v>0</v>
      </c>
      <c r="Y610" s="37">
        <f t="shared" si="141"/>
        <v>0</v>
      </c>
      <c r="Z610" s="37">
        <f t="shared" si="141"/>
        <v>0</v>
      </c>
      <c r="AA610" s="37">
        <f t="shared" si="141"/>
        <v>0</v>
      </c>
      <c r="AB610" s="37">
        <f t="shared" si="141"/>
        <v>0</v>
      </c>
      <c r="AC610" s="37">
        <f t="shared" si="141"/>
        <v>0</v>
      </c>
      <c r="AD610" s="37">
        <f t="shared" si="141"/>
        <v>0</v>
      </c>
      <c r="AE610" s="37">
        <f t="shared" si="141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2">+C515</f>
        <v>0</v>
      </c>
      <c r="D611" s="37">
        <f t="shared" si="142"/>
        <v>0</v>
      </c>
      <c r="E611" s="37">
        <f t="shared" si="142"/>
        <v>0</v>
      </c>
      <c r="F611" s="37">
        <f t="shared" si="142"/>
        <v>0</v>
      </c>
      <c r="G611" s="37">
        <f t="shared" si="142"/>
        <v>0</v>
      </c>
      <c r="H611" s="37">
        <f t="shared" si="142"/>
        <v>0</v>
      </c>
      <c r="I611" s="37">
        <f t="shared" si="142"/>
        <v>0</v>
      </c>
      <c r="J611" s="37">
        <f t="shared" si="142"/>
        <v>0</v>
      </c>
      <c r="K611" s="37">
        <f t="shared" si="142"/>
        <v>0</v>
      </c>
      <c r="L611" s="37">
        <f t="shared" si="142"/>
        <v>0</v>
      </c>
      <c r="M611" s="37">
        <f t="shared" si="142"/>
        <v>0</v>
      </c>
      <c r="N611" s="37">
        <f t="shared" si="142"/>
        <v>0</v>
      </c>
      <c r="O611" s="37">
        <f t="shared" si="142"/>
        <v>0</v>
      </c>
      <c r="P611" s="37">
        <f t="shared" si="142"/>
        <v>0</v>
      </c>
      <c r="Q611" s="37">
        <f t="shared" si="142"/>
        <v>0</v>
      </c>
      <c r="R611" s="37">
        <f t="shared" si="142"/>
        <v>0</v>
      </c>
      <c r="S611" s="37">
        <f t="shared" si="142"/>
        <v>0</v>
      </c>
      <c r="T611" s="37">
        <f t="shared" si="142"/>
        <v>0</v>
      </c>
      <c r="U611" s="37">
        <f t="shared" si="142"/>
        <v>0</v>
      </c>
      <c r="V611" s="37">
        <f t="shared" si="142"/>
        <v>0</v>
      </c>
      <c r="W611" s="37">
        <f t="shared" si="142"/>
        <v>0</v>
      </c>
      <c r="X611" s="37">
        <f t="shared" si="142"/>
        <v>0</v>
      </c>
      <c r="Y611" s="37">
        <f t="shared" si="142"/>
        <v>0</v>
      </c>
      <c r="Z611" s="37">
        <f t="shared" si="142"/>
        <v>0</v>
      </c>
      <c r="AA611" s="37">
        <f t="shared" si="142"/>
        <v>0</v>
      </c>
      <c r="AB611" s="37">
        <f t="shared" si="142"/>
        <v>0</v>
      </c>
      <c r="AC611" s="37">
        <f t="shared" si="142"/>
        <v>0</v>
      </c>
      <c r="AD611" s="37">
        <f t="shared" si="142"/>
        <v>0</v>
      </c>
      <c r="AE611" s="37">
        <f t="shared" si="14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3">+C614+C615+C616+C617+C618+C619+C620+C621+C622+C623</f>
        <v>0</v>
      </c>
      <c r="D613" s="28">
        <f t="shared" si="143"/>
        <v>0</v>
      </c>
      <c r="E613" s="28">
        <f t="shared" si="143"/>
        <v>0</v>
      </c>
      <c r="F613" s="28">
        <f t="shared" si="143"/>
        <v>0</v>
      </c>
      <c r="G613" s="28">
        <f t="shared" si="143"/>
        <v>0</v>
      </c>
      <c r="H613" s="28">
        <f t="shared" si="143"/>
        <v>0</v>
      </c>
      <c r="I613" s="28">
        <f t="shared" si="143"/>
        <v>0</v>
      </c>
      <c r="J613" s="28">
        <f t="shared" si="143"/>
        <v>0</v>
      </c>
      <c r="K613" s="28">
        <f t="shared" si="143"/>
        <v>0</v>
      </c>
      <c r="L613" s="28">
        <f t="shared" si="143"/>
        <v>0</v>
      </c>
      <c r="M613" s="28">
        <f t="shared" si="143"/>
        <v>0</v>
      </c>
      <c r="N613" s="28">
        <f t="shared" si="143"/>
        <v>0</v>
      </c>
      <c r="O613" s="28">
        <f t="shared" si="143"/>
        <v>0</v>
      </c>
      <c r="P613" s="28">
        <f t="shared" si="143"/>
        <v>0</v>
      </c>
      <c r="Q613" s="28">
        <f t="shared" si="143"/>
        <v>0</v>
      </c>
      <c r="R613" s="28">
        <f t="shared" si="143"/>
        <v>0</v>
      </c>
      <c r="S613" s="28">
        <f t="shared" si="143"/>
        <v>0</v>
      </c>
      <c r="T613" s="28">
        <f t="shared" si="143"/>
        <v>0</v>
      </c>
      <c r="U613" s="28">
        <f t="shared" si="143"/>
        <v>0</v>
      </c>
      <c r="V613" s="28">
        <f t="shared" si="143"/>
        <v>0</v>
      </c>
      <c r="W613" s="28">
        <f t="shared" si="143"/>
        <v>0</v>
      </c>
      <c r="X613" s="28">
        <f t="shared" si="143"/>
        <v>0</v>
      </c>
      <c r="Y613" s="28">
        <f t="shared" si="143"/>
        <v>0</v>
      </c>
      <c r="Z613" s="28">
        <f t="shared" si="143"/>
        <v>0</v>
      </c>
      <c r="AA613" s="28">
        <f t="shared" si="143"/>
        <v>0</v>
      </c>
      <c r="AB613" s="28">
        <f t="shared" si="143"/>
        <v>0</v>
      </c>
      <c r="AC613" s="28">
        <f t="shared" si="143"/>
        <v>0</v>
      </c>
      <c r="AD613" s="28">
        <f t="shared" si="143"/>
        <v>0</v>
      </c>
      <c r="AE613" s="28">
        <f t="shared" si="14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4">+C625+C626+C627+C628+C629+C630+C631+C632</f>
        <v>0</v>
      </c>
      <c r="D624" s="28">
        <f t="shared" si="144"/>
        <v>0</v>
      </c>
      <c r="E624" s="28">
        <f t="shared" si="144"/>
        <v>0</v>
      </c>
      <c r="F624" s="28">
        <f t="shared" si="144"/>
        <v>0</v>
      </c>
      <c r="G624" s="28">
        <f t="shared" si="144"/>
        <v>0</v>
      </c>
      <c r="H624" s="28">
        <f t="shared" si="144"/>
        <v>0</v>
      </c>
      <c r="I624" s="28">
        <f t="shared" si="144"/>
        <v>0</v>
      </c>
      <c r="J624" s="28">
        <f t="shared" si="144"/>
        <v>0</v>
      </c>
      <c r="K624" s="28">
        <f t="shared" si="144"/>
        <v>0</v>
      </c>
      <c r="L624" s="28">
        <f t="shared" si="144"/>
        <v>0</v>
      </c>
      <c r="M624" s="28">
        <f t="shared" si="144"/>
        <v>0</v>
      </c>
      <c r="N624" s="28">
        <f t="shared" si="144"/>
        <v>0</v>
      </c>
      <c r="O624" s="28">
        <f t="shared" si="144"/>
        <v>0</v>
      </c>
      <c r="P624" s="28">
        <f t="shared" si="144"/>
        <v>0</v>
      </c>
      <c r="Q624" s="28">
        <f t="shared" si="144"/>
        <v>0</v>
      </c>
      <c r="R624" s="28">
        <f t="shared" si="144"/>
        <v>0</v>
      </c>
      <c r="S624" s="28">
        <f t="shared" si="144"/>
        <v>0</v>
      </c>
      <c r="T624" s="28">
        <f t="shared" si="144"/>
        <v>0</v>
      </c>
      <c r="U624" s="28">
        <f t="shared" si="144"/>
        <v>0</v>
      </c>
      <c r="V624" s="28">
        <f t="shared" si="144"/>
        <v>0</v>
      </c>
      <c r="W624" s="28">
        <f t="shared" si="144"/>
        <v>0</v>
      </c>
      <c r="X624" s="28">
        <f t="shared" si="144"/>
        <v>0</v>
      </c>
      <c r="Y624" s="28">
        <f t="shared" si="144"/>
        <v>0</v>
      </c>
      <c r="Z624" s="28">
        <f t="shared" si="144"/>
        <v>0</v>
      </c>
      <c r="AA624" s="28">
        <f t="shared" si="144"/>
        <v>0</v>
      </c>
      <c r="AB624" s="28">
        <f t="shared" si="144"/>
        <v>0</v>
      </c>
      <c r="AC624" s="28">
        <f t="shared" si="144"/>
        <v>0</v>
      </c>
      <c r="AD624" s="28">
        <f t="shared" si="144"/>
        <v>0</v>
      </c>
      <c r="AE624" s="28">
        <f t="shared" si="14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5">+C642+C643</f>
        <v>0</v>
      </c>
      <c r="D641" s="21">
        <f t="shared" si="145"/>
        <v>0</v>
      </c>
      <c r="E641" s="21">
        <f t="shared" si="145"/>
        <v>0</v>
      </c>
      <c r="F641" s="21">
        <f t="shared" si="145"/>
        <v>0</v>
      </c>
      <c r="G641" s="21">
        <f t="shared" si="145"/>
        <v>0</v>
      </c>
      <c r="H641" s="21">
        <f t="shared" si="145"/>
        <v>0</v>
      </c>
      <c r="I641" s="21">
        <f t="shared" si="145"/>
        <v>0</v>
      </c>
      <c r="J641" s="21">
        <f t="shared" si="145"/>
        <v>0</v>
      </c>
      <c r="K641" s="21">
        <f t="shared" si="145"/>
        <v>0</v>
      </c>
      <c r="L641" s="21">
        <f t="shared" si="145"/>
        <v>0</v>
      </c>
      <c r="M641" s="21">
        <f t="shared" si="145"/>
        <v>0</v>
      </c>
      <c r="N641" s="21">
        <f t="shared" si="145"/>
        <v>0</v>
      </c>
      <c r="O641" s="21">
        <f t="shared" si="145"/>
        <v>0</v>
      </c>
      <c r="P641" s="21">
        <f t="shared" si="145"/>
        <v>0</v>
      </c>
      <c r="Q641" s="21">
        <f t="shared" si="145"/>
        <v>0</v>
      </c>
      <c r="R641" s="21">
        <f t="shared" si="145"/>
        <v>0</v>
      </c>
      <c r="S641" s="21">
        <f t="shared" si="145"/>
        <v>0</v>
      </c>
      <c r="T641" s="21">
        <f t="shared" si="145"/>
        <v>0</v>
      </c>
      <c r="U641" s="21">
        <f t="shared" si="145"/>
        <v>0</v>
      </c>
      <c r="V641" s="21">
        <f t="shared" si="145"/>
        <v>0</v>
      </c>
      <c r="W641" s="21">
        <f t="shared" si="145"/>
        <v>0</v>
      </c>
      <c r="X641" s="21">
        <f t="shared" si="145"/>
        <v>0</v>
      </c>
      <c r="Y641" s="21">
        <f t="shared" si="145"/>
        <v>0</v>
      </c>
      <c r="Z641" s="21">
        <f t="shared" si="145"/>
        <v>0</v>
      </c>
      <c r="AA641" s="21">
        <f t="shared" si="145"/>
        <v>0</v>
      </c>
      <c r="AB641" s="21">
        <f t="shared" si="145"/>
        <v>0</v>
      </c>
      <c r="AC641" s="21">
        <f t="shared" si="145"/>
        <v>0</v>
      </c>
      <c r="AD641" s="21">
        <f t="shared" si="145"/>
        <v>0</v>
      </c>
      <c r="AE641" s="21">
        <f t="shared" si="14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6">+C656-C4</f>
        <v>0</v>
      </c>
      <c r="D654" s="70">
        <f t="shared" si="146"/>
        <v>0</v>
      </c>
      <c r="E654" s="70">
        <f t="shared" si="146"/>
        <v>0</v>
      </c>
      <c r="F654" s="70">
        <f t="shared" si="146"/>
        <v>0</v>
      </c>
      <c r="G654" s="70">
        <f t="shared" si="146"/>
        <v>0</v>
      </c>
      <c r="H654" s="70">
        <f t="shared" si="146"/>
        <v>0</v>
      </c>
      <c r="I654" s="70">
        <f t="shared" si="146"/>
        <v>0</v>
      </c>
      <c r="J654" s="70">
        <f t="shared" si="146"/>
        <v>0</v>
      </c>
      <c r="K654" s="70">
        <f t="shared" si="146"/>
        <v>0</v>
      </c>
      <c r="L654" s="70">
        <f t="shared" si="146"/>
        <v>0</v>
      </c>
      <c r="M654" s="70">
        <f t="shared" si="146"/>
        <v>0</v>
      </c>
      <c r="N654" s="70">
        <f t="shared" si="146"/>
        <v>0</v>
      </c>
      <c r="O654" s="70">
        <f t="shared" si="146"/>
        <v>0</v>
      </c>
      <c r="P654" s="70">
        <f t="shared" si="146"/>
        <v>0</v>
      </c>
      <c r="Q654" s="70">
        <f t="shared" si="146"/>
        <v>0</v>
      </c>
      <c r="R654" s="70">
        <f t="shared" si="146"/>
        <v>0</v>
      </c>
      <c r="S654" s="70">
        <f t="shared" si="146"/>
        <v>0</v>
      </c>
      <c r="T654" s="70">
        <f t="shared" si="146"/>
        <v>0</v>
      </c>
      <c r="U654" s="70">
        <f t="shared" si="146"/>
        <v>0</v>
      </c>
      <c r="V654" s="70">
        <f t="shared" si="146"/>
        <v>0</v>
      </c>
      <c r="W654" s="70">
        <f t="shared" si="146"/>
        <v>0</v>
      </c>
      <c r="X654" s="70">
        <f t="shared" si="146"/>
        <v>0</v>
      </c>
      <c r="Y654" s="70">
        <f t="shared" si="146"/>
        <v>0</v>
      </c>
      <c r="Z654" s="70">
        <f t="shared" si="146"/>
        <v>0</v>
      </c>
      <c r="AA654" s="70">
        <f t="shared" si="146"/>
        <v>0</v>
      </c>
      <c r="AB654" s="70">
        <f t="shared" si="146"/>
        <v>0</v>
      </c>
      <c r="AC654" s="70">
        <f t="shared" si="146"/>
        <v>0</v>
      </c>
      <c r="AD654" s="70">
        <f t="shared" si="146"/>
        <v>0</v>
      </c>
      <c r="AE654" s="70">
        <f t="shared" si="14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7">+C657+C658+C659+C660+C661</f>
        <v>0</v>
      </c>
      <c r="D656" s="28">
        <f t="shared" si="147"/>
        <v>0</v>
      </c>
      <c r="E656" s="28">
        <f t="shared" si="147"/>
        <v>0</v>
      </c>
      <c r="F656" s="28">
        <f t="shared" si="147"/>
        <v>0</v>
      </c>
      <c r="G656" s="28">
        <f t="shared" si="147"/>
        <v>0</v>
      </c>
      <c r="H656" s="28">
        <f t="shared" si="147"/>
        <v>0</v>
      </c>
      <c r="I656" s="28">
        <f t="shared" si="147"/>
        <v>0</v>
      </c>
      <c r="J656" s="28">
        <f t="shared" si="147"/>
        <v>0</v>
      </c>
      <c r="K656" s="28">
        <f t="shared" si="147"/>
        <v>0</v>
      </c>
      <c r="L656" s="28">
        <f t="shared" si="147"/>
        <v>0</v>
      </c>
      <c r="M656" s="28">
        <f t="shared" si="147"/>
        <v>0</v>
      </c>
      <c r="N656" s="28">
        <f t="shared" si="147"/>
        <v>0</v>
      </c>
      <c r="O656" s="28">
        <f t="shared" si="147"/>
        <v>0</v>
      </c>
      <c r="P656" s="28">
        <f t="shared" si="147"/>
        <v>0</v>
      </c>
      <c r="Q656" s="28">
        <f t="shared" si="147"/>
        <v>0</v>
      </c>
      <c r="R656" s="28">
        <f t="shared" si="147"/>
        <v>0</v>
      </c>
      <c r="S656" s="28">
        <f t="shared" si="147"/>
        <v>0</v>
      </c>
      <c r="T656" s="28">
        <f t="shared" si="147"/>
        <v>0</v>
      </c>
      <c r="U656" s="28">
        <f t="shared" si="147"/>
        <v>0</v>
      </c>
      <c r="V656" s="28">
        <f t="shared" si="147"/>
        <v>0</v>
      </c>
      <c r="W656" s="28">
        <f t="shared" si="147"/>
        <v>0</v>
      </c>
      <c r="X656" s="28">
        <f t="shared" si="147"/>
        <v>0</v>
      </c>
      <c r="Y656" s="28">
        <f t="shared" si="147"/>
        <v>0</v>
      </c>
      <c r="Z656" s="28">
        <f t="shared" si="147"/>
        <v>0</v>
      </c>
      <c r="AA656" s="28">
        <f t="shared" si="147"/>
        <v>0</v>
      </c>
      <c r="AB656" s="28">
        <f t="shared" si="147"/>
        <v>0</v>
      </c>
      <c r="AC656" s="28">
        <f t="shared" si="147"/>
        <v>0</v>
      </c>
      <c r="AD656" s="28">
        <f t="shared" si="147"/>
        <v>0</v>
      </c>
      <c r="AE656" s="28">
        <f t="shared" si="147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48">+C600</f>
        <v>0</v>
      </c>
      <c r="D657" s="28">
        <f t="shared" si="148"/>
        <v>0</v>
      </c>
      <c r="E657" s="28">
        <f t="shared" si="148"/>
        <v>0</v>
      </c>
      <c r="F657" s="28">
        <f t="shared" si="148"/>
        <v>0</v>
      </c>
      <c r="G657" s="28">
        <f t="shared" si="148"/>
        <v>0</v>
      </c>
      <c r="H657" s="28">
        <f t="shared" si="148"/>
        <v>0</v>
      </c>
      <c r="I657" s="28">
        <f t="shared" si="148"/>
        <v>0</v>
      </c>
      <c r="J657" s="28">
        <f t="shared" si="148"/>
        <v>0</v>
      </c>
      <c r="K657" s="28">
        <f t="shared" si="148"/>
        <v>0</v>
      </c>
      <c r="L657" s="28">
        <f t="shared" si="148"/>
        <v>0</v>
      </c>
      <c r="M657" s="28">
        <f t="shared" si="148"/>
        <v>0</v>
      </c>
      <c r="N657" s="28">
        <f t="shared" si="148"/>
        <v>0</v>
      </c>
      <c r="O657" s="28">
        <f t="shared" si="148"/>
        <v>0</v>
      </c>
      <c r="P657" s="28">
        <f t="shared" si="148"/>
        <v>0</v>
      </c>
      <c r="Q657" s="28">
        <f t="shared" si="148"/>
        <v>0</v>
      </c>
      <c r="R657" s="28">
        <f t="shared" si="148"/>
        <v>0</v>
      </c>
      <c r="S657" s="28">
        <f t="shared" si="148"/>
        <v>0</v>
      </c>
      <c r="T657" s="28">
        <f t="shared" si="148"/>
        <v>0</v>
      </c>
      <c r="U657" s="28">
        <f t="shared" si="148"/>
        <v>0</v>
      </c>
      <c r="V657" s="28">
        <f t="shared" si="148"/>
        <v>0</v>
      </c>
      <c r="W657" s="28">
        <f t="shared" si="148"/>
        <v>0</v>
      </c>
      <c r="X657" s="28">
        <f t="shared" si="148"/>
        <v>0</v>
      </c>
      <c r="Y657" s="28">
        <f t="shared" si="148"/>
        <v>0</v>
      </c>
      <c r="Z657" s="28">
        <f t="shared" si="148"/>
        <v>0</v>
      </c>
      <c r="AA657" s="28">
        <f t="shared" si="148"/>
        <v>0</v>
      </c>
      <c r="AB657" s="28">
        <f t="shared" si="148"/>
        <v>0</v>
      </c>
      <c r="AC657" s="28">
        <f t="shared" si="148"/>
        <v>0</v>
      </c>
      <c r="AD657" s="28">
        <f t="shared" si="148"/>
        <v>0</v>
      </c>
      <c r="AE657" s="28">
        <f t="shared" si="14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9">+C604</f>
        <v>0</v>
      </c>
      <c r="D658" s="28">
        <f t="shared" si="149"/>
        <v>0</v>
      </c>
      <c r="E658" s="28">
        <f t="shared" si="149"/>
        <v>0</v>
      </c>
      <c r="F658" s="28">
        <f t="shared" si="149"/>
        <v>0</v>
      </c>
      <c r="G658" s="28">
        <f t="shared" si="149"/>
        <v>0</v>
      </c>
      <c r="H658" s="28">
        <f t="shared" si="149"/>
        <v>0</v>
      </c>
      <c r="I658" s="28">
        <f t="shared" si="149"/>
        <v>0</v>
      </c>
      <c r="J658" s="28">
        <f t="shared" si="149"/>
        <v>0</v>
      </c>
      <c r="K658" s="28">
        <f t="shared" si="149"/>
        <v>0</v>
      </c>
      <c r="L658" s="28">
        <f t="shared" si="149"/>
        <v>0</v>
      </c>
      <c r="M658" s="28">
        <f t="shared" si="149"/>
        <v>0</v>
      </c>
      <c r="N658" s="28">
        <f t="shared" si="149"/>
        <v>0</v>
      </c>
      <c r="O658" s="28">
        <f t="shared" si="149"/>
        <v>0</v>
      </c>
      <c r="P658" s="28">
        <f t="shared" si="149"/>
        <v>0</v>
      </c>
      <c r="Q658" s="28">
        <f t="shared" si="149"/>
        <v>0</v>
      </c>
      <c r="R658" s="28">
        <f t="shared" si="149"/>
        <v>0</v>
      </c>
      <c r="S658" s="28">
        <f t="shared" si="149"/>
        <v>0</v>
      </c>
      <c r="T658" s="28">
        <f t="shared" si="149"/>
        <v>0</v>
      </c>
      <c r="U658" s="28">
        <f t="shared" si="149"/>
        <v>0</v>
      </c>
      <c r="V658" s="28">
        <f t="shared" si="149"/>
        <v>0</v>
      </c>
      <c r="W658" s="28">
        <f t="shared" si="149"/>
        <v>0</v>
      </c>
      <c r="X658" s="28">
        <f t="shared" si="149"/>
        <v>0</v>
      </c>
      <c r="Y658" s="28">
        <f t="shared" si="149"/>
        <v>0</v>
      </c>
      <c r="Z658" s="28">
        <f t="shared" si="149"/>
        <v>0</v>
      </c>
      <c r="AA658" s="28">
        <f t="shared" si="149"/>
        <v>0</v>
      </c>
      <c r="AB658" s="28">
        <f t="shared" si="149"/>
        <v>0</v>
      </c>
      <c r="AC658" s="28">
        <f t="shared" si="149"/>
        <v>0</v>
      </c>
      <c r="AD658" s="28">
        <f t="shared" si="149"/>
        <v>0</v>
      </c>
      <c r="AE658" s="28">
        <f t="shared" si="149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0">+C613</f>
        <v>0</v>
      </c>
      <c r="D659" s="28">
        <f t="shared" si="150"/>
        <v>0</v>
      </c>
      <c r="E659" s="28">
        <f t="shared" si="150"/>
        <v>0</v>
      </c>
      <c r="F659" s="28">
        <f t="shared" si="150"/>
        <v>0</v>
      </c>
      <c r="G659" s="28">
        <f t="shared" si="150"/>
        <v>0</v>
      </c>
      <c r="H659" s="28">
        <f t="shared" si="150"/>
        <v>0</v>
      </c>
      <c r="I659" s="28">
        <f t="shared" si="150"/>
        <v>0</v>
      </c>
      <c r="J659" s="28">
        <f t="shared" si="150"/>
        <v>0</v>
      </c>
      <c r="K659" s="28">
        <f t="shared" si="150"/>
        <v>0</v>
      </c>
      <c r="L659" s="28">
        <f t="shared" si="150"/>
        <v>0</v>
      </c>
      <c r="M659" s="28">
        <f t="shared" si="150"/>
        <v>0</v>
      </c>
      <c r="N659" s="28">
        <f t="shared" si="150"/>
        <v>0</v>
      </c>
      <c r="O659" s="28">
        <f t="shared" si="150"/>
        <v>0</v>
      </c>
      <c r="P659" s="28">
        <f t="shared" si="150"/>
        <v>0</v>
      </c>
      <c r="Q659" s="28">
        <f t="shared" si="150"/>
        <v>0</v>
      </c>
      <c r="R659" s="28">
        <f t="shared" si="150"/>
        <v>0</v>
      </c>
      <c r="S659" s="28">
        <f t="shared" si="150"/>
        <v>0</v>
      </c>
      <c r="T659" s="28">
        <f t="shared" si="150"/>
        <v>0</v>
      </c>
      <c r="U659" s="28">
        <f t="shared" si="150"/>
        <v>0</v>
      </c>
      <c r="V659" s="28">
        <f t="shared" si="150"/>
        <v>0</v>
      </c>
      <c r="W659" s="28">
        <f t="shared" si="150"/>
        <v>0</v>
      </c>
      <c r="X659" s="28">
        <f t="shared" si="150"/>
        <v>0</v>
      </c>
      <c r="Y659" s="28">
        <f t="shared" si="150"/>
        <v>0</v>
      </c>
      <c r="Z659" s="28">
        <f t="shared" si="150"/>
        <v>0</v>
      </c>
      <c r="AA659" s="28">
        <f t="shared" si="150"/>
        <v>0</v>
      </c>
      <c r="AB659" s="28">
        <f t="shared" si="150"/>
        <v>0</v>
      </c>
      <c r="AC659" s="28">
        <f t="shared" si="150"/>
        <v>0</v>
      </c>
      <c r="AD659" s="28">
        <f t="shared" si="150"/>
        <v>0</v>
      </c>
      <c r="AE659" s="28">
        <f t="shared" si="15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1">+C624</f>
        <v>0</v>
      </c>
      <c r="D660" s="28">
        <f t="shared" si="151"/>
        <v>0</v>
      </c>
      <c r="E660" s="28">
        <f t="shared" si="151"/>
        <v>0</v>
      </c>
      <c r="F660" s="28">
        <f t="shared" si="151"/>
        <v>0</v>
      </c>
      <c r="G660" s="28">
        <f t="shared" si="151"/>
        <v>0</v>
      </c>
      <c r="H660" s="28">
        <f t="shared" si="151"/>
        <v>0</v>
      </c>
      <c r="I660" s="28">
        <f t="shared" si="151"/>
        <v>0</v>
      </c>
      <c r="J660" s="28">
        <f t="shared" si="151"/>
        <v>0</v>
      </c>
      <c r="K660" s="28">
        <f t="shared" si="151"/>
        <v>0</v>
      </c>
      <c r="L660" s="28">
        <f t="shared" si="151"/>
        <v>0</v>
      </c>
      <c r="M660" s="28">
        <f t="shared" si="151"/>
        <v>0</v>
      </c>
      <c r="N660" s="28">
        <f t="shared" si="151"/>
        <v>0</v>
      </c>
      <c r="O660" s="28">
        <f t="shared" si="151"/>
        <v>0</v>
      </c>
      <c r="P660" s="28">
        <f t="shared" si="151"/>
        <v>0</v>
      </c>
      <c r="Q660" s="28">
        <f t="shared" si="151"/>
        <v>0</v>
      </c>
      <c r="R660" s="28">
        <f t="shared" si="151"/>
        <v>0</v>
      </c>
      <c r="S660" s="28">
        <f t="shared" si="151"/>
        <v>0</v>
      </c>
      <c r="T660" s="28">
        <f t="shared" si="151"/>
        <v>0</v>
      </c>
      <c r="U660" s="28">
        <f t="shared" si="151"/>
        <v>0</v>
      </c>
      <c r="V660" s="28">
        <f t="shared" si="151"/>
        <v>0</v>
      </c>
      <c r="W660" s="28">
        <f t="shared" si="151"/>
        <v>0</v>
      </c>
      <c r="X660" s="28">
        <f t="shared" si="151"/>
        <v>0</v>
      </c>
      <c r="Y660" s="28">
        <f t="shared" si="151"/>
        <v>0</v>
      </c>
      <c r="Z660" s="28">
        <f t="shared" si="151"/>
        <v>0</v>
      </c>
      <c r="AA660" s="28">
        <f t="shared" si="151"/>
        <v>0</v>
      </c>
      <c r="AB660" s="28">
        <f t="shared" si="151"/>
        <v>0</v>
      </c>
      <c r="AC660" s="28">
        <f t="shared" si="151"/>
        <v>0</v>
      </c>
      <c r="AD660" s="28">
        <f t="shared" si="151"/>
        <v>0</v>
      </c>
      <c r="AE660" s="28">
        <f t="shared" si="15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2">+C633</f>
        <v>0</v>
      </c>
      <c r="D661" s="28">
        <f t="shared" si="152"/>
        <v>0</v>
      </c>
      <c r="E661" s="28">
        <f t="shared" si="152"/>
        <v>0</v>
      </c>
      <c r="F661" s="28">
        <f t="shared" si="152"/>
        <v>0</v>
      </c>
      <c r="G661" s="28">
        <f t="shared" si="152"/>
        <v>0</v>
      </c>
      <c r="H661" s="28">
        <f t="shared" si="152"/>
        <v>0</v>
      </c>
      <c r="I661" s="28">
        <f t="shared" si="152"/>
        <v>0</v>
      </c>
      <c r="J661" s="28">
        <f t="shared" si="152"/>
        <v>0</v>
      </c>
      <c r="K661" s="28">
        <f t="shared" si="152"/>
        <v>0</v>
      </c>
      <c r="L661" s="28">
        <f t="shared" si="152"/>
        <v>0</v>
      </c>
      <c r="M661" s="28">
        <f t="shared" si="152"/>
        <v>0</v>
      </c>
      <c r="N661" s="28">
        <f t="shared" si="152"/>
        <v>0</v>
      </c>
      <c r="O661" s="28">
        <f t="shared" si="152"/>
        <v>0</v>
      </c>
      <c r="P661" s="28">
        <f t="shared" si="152"/>
        <v>0</v>
      </c>
      <c r="Q661" s="28">
        <f t="shared" si="152"/>
        <v>0</v>
      </c>
      <c r="R661" s="28">
        <f t="shared" si="152"/>
        <v>0</v>
      </c>
      <c r="S661" s="28">
        <f t="shared" si="152"/>
        <v>0</v>
      </c>
      <c r="T661" s="28">
        <f t="shared" si="152"/>
        <v>0</v>
      </c>
      <c r="U661" s="28">
        <f t="shared" si="152"/>
        <v>0</v>
      </c>
      <c r="V661" s="28">
        <f t="shared" si="152"/>
        <v>0</v>
      </c>
      <c r="W661" s="28">
        <f t="shared" si="152"/>
        <v>0</v>
      </c>
      <c r="X661" s="28">
        <f t="shared" si="152"/>
        <v>0</v>
      </c>
      <c r="Y661" s="28">
        <f t="shared" si="152"/>
        <v>0</v>
      </c>
      <c r="Z661" s="28">
        <f t="shared" si="152"/>
        <v>0</v>
      </c>
      <c r="AA661" s="28">
        <f t="shared" si="152"/>
        <v>0</v>
      </c>
      <c r="AB661" s="28">
        <f t="shared" si="152"/>
        <v>0</v>
      </c>
      <c r="AC661" s="28">
        <f t="shared" si="152"/>
        <v>0</v>
      </c>
      <c r="AD661" s="28">
        <f t="shared" si="152"/>
        <v>0</v>
      </c>
      <c r="AE661" s="28">
        <f t="shared" si="152"/>
        <v>0</v>
      </c>
    </row>
  </sheetData>
  <conditionalFormatting sqref="C2:AC2">
    <cfRule type="cellIs" dxfId="332" priority="247" operator="equal">
      <formula>0</formula>
    </cfRule>
  </conditionalFormatting>
  <conditionalFormatting sqref="AD2:AE2">
    <cfRule type="cellIs" dxfId="331" priority="111" operator="equal">
      <formula>0</formula>
    </cfRule>
  </conditionalFormatting>
  <conditionalFormatting sqref="A425:B426 A430:B431 A434:B437 A427:A429">
    <cfRule type="cellIs" dxfId="330" priority="77" operator="lessThan">
      <formula>0</formula>
    </cfRule>
  </conditionalFormatting>
  <conditionalFormatting sqref="A432:B433">
    <cfRule type="cellIs" dxfId="329" priority="76" operator="lessThan">
      <formula>0</formula>
    </cfRule>
  </conditionalFormatting>
  <conditionalFormatting sqref="B555 A576:B581">
    <cfRule type="cellIs" dxfId="328" priority="75" operator="lessThan">
      <formula>0</formula>
    </cfRule>
  </conditionalFormatting>
  <conditionalFormatting sqref="A633:B638 B624">
    <cfRule type="cellIs" dxfId="327" priority="74" operator="lessThan">
      <formula>0</formula>
    </cfRule>
  </conditionalFormatting>
  <conditionalFormatting sqref="A661:B661">
    <cfRule type="cellIs" dxfId="326" priority="73" operator="lessThan">
      <formula>0</formula>
    </cfRule>
  </conditionalFormatting>
  <conditionalFormatting sqref="B659:B660">
    <cfRule type="cellIs" dxfId="325" priority="72" operator="lessThan">
      <formula>0</formula>
    </cfRule>
  </conditionalFormatting>
  <conditionalFormatting sqref="B613">
    <cfRule type="cellIs" dxfId="324" priority="71" operator="lessThan">
      <formula>0</formula>
    </cfRule>
  </conditionalFormatting>
  <conditionalFormatting sqref="C434:C437 C425:C431">
    <cfRule type="cellIs" dxfId="323" priority="70" operator="lessThan">
      <formula>0</formula>
    </cfRule>
  </conditionalFormatting>
  <conditionalFormatting sqref="C613">
    <cfRule type="cellIs" dxfId="322" priority="69" operator="lessThan">
      <formula>0</formula>
    </cfRule>
  </conditionalFormatting>
  <conditionalFormatting sqref="C432:C433">
    <cfRule type="cellIs" dxfId="321" priority="68" operator="lessThan">
      <formula>0</formula>
    </cfRule>
  </conditionalFormatting>
  <conditionalFormatting sqref="C555:C581">
    <cfRule type="cellIs" dxfId="320" priority="67" operator="lessThan">
      <formula>0</formula>
    </cfRule>
  </conditionalFormatting>
  <conditionalFormatting sqref="C624:C638">
    <cfRule type="cellIs" dxfId="319" priority="66" operator="lessThan">
      <formula>0</formula>
    </cfRule>
  </conditionalFormatting>
  <conditionalFormatting sqref="C659">
    <cfRule type="cellIs" dxfId="318" priority="65" operator="lessThan">
      <formula>0</formula>
    </cfRule>
  </conditionalFormatting>
  <conditionalFormatting sqref="C660">
    <cfRule type="cellIs" dxfId="317" priority="64" operator="lessThan">
      <formula>0</formula>
    </cfRule>
  </conditionalFormatting>
  <conditionalFormatting sqref="C661">
    <cfRule type="cellIs" dxfId="316" priority="63" operator="lessThan">
      <formula>0</formula>
    </cfRule>
  </conditionalFormatting>
  <conditionalFormatting sqref="C609">
    <cfRule type="cellIs" dxfId="315" priority="62" operator="lessThan">
      <formula>0</formula>
    </cfRule>
  </conditionalFormatting>
  <conditionalFormatting sqref="C610">
    <cfRule type="cellIs" dxfId="314" priority="61" operator="lessThan">
      <formula>0</formula>
    </cfRule>
  </conditionalFormatting>
  <conditionalFormatting sqref="C611">
    <cfRule type="cellIs" dxfId="313" priority="60" operator="lessThan">
      <formula>0</formula>
    </cfRule>
  </conditionalFormatting>
  <conditionalFormatting sqref="C606:C607">
    <cfRule type="cellIs" dxfId="312" priority="59" operator="lessThan">
      <formula>0</formula>
    </cfRule>
  </conditionalFormatting>
  <conditionalFormatting sqref="C191:C210 C212:C225 C227:C270 C273:C278 C280:C286 C292:C296">
    <cfRule type="cellIs" dxfId="311" priority="58" operator="lessThan">
      <formula>0</formula>
    </cfRule>
  </conditionalFormatting>
  <conditionalFormatting sqref="C271">
    <cfRule type="cellIs" dxfId="310" priority="57" operator="lessThan">
      <formula>0</formula>
    </cfRule>
  </conditionalFormatting>
  <conditionalFormatting sqref="C287">
    <cfRule type="cellIs" dxfId="309" priority="56" operator="lessThan">
      <formula>0</formula>
    </cfRule>
  </conditionalFormatting>
  <conditionalFormatting sqref="C291">
    <cfRule type="cellIs" dxfId="308" priority="55" operator="lessThan">
      <formula>0</formula>
    </cfRule>
  </conditionalFormatting>
  <conditionalFormatting sqref="C226">
    <cfRule type="cellIs" dxfId="307" priority="53" operator="lessThan">
      <formula>0</formula>
    </cfRule>
  </conditionalFormatting>
  <conditionalFormatting sqref="C211">
    <cfRule type="cellIs" dxfId="306" priority="54" operator="lessThan">
      <formula>0</formula>
    </cfRule>
  </conditionalFormatting>
  <conditionalFormatting sqref="C272">
    <cfRule type="cellIs" dxfId="305" priority="52" operator="lessThan">
      <formula>0</formula>
    </cfRule>
  </conditionalFormatting>
  <conditionalFormatting sqref="C279">
    <cfRule type="cellIs" dxfId="304" priority="51" operator="lessThan">
      <formula>0</formula>
    </cfRule>
  </conditionalFormatting>
  <conditionalFormatting sqref="C288:C290">
    <cfRule type="cellIs" dxfId="303" priority="50" operator="lessThan">
      <formula>0</formula>
    </cfRule>
  </conditionalFormatting>
  <conditionalFormatting sqref="C297:C354 C356:C424">
    <cfRule type="cellIs" dxfId="302" priority="49" operator="lessThan">
      <formula>0</formula>
    </cfRule>
  </conditionalFormatting>
  <conditionalFormatting sqref="C526:C554">
    <cfRule type="cellIs" dxfId="301" priority="48" operator="lessThan">
      <formula>0</formula>
    </cfRule>
  </conditionalFormatting>
  <conditionalFormatting sqref="C524:C525">
    <cfRule type="cellIs" dxfId="300" priority="47" operator="lessThan">
      <formula>0</formula>
    </cfRule>
  </conditionalFormatting>
  <conditionalFormatting sqref="C614:C623">
    <cfRule type="cellIs" dxfId="299" priority="46" operator="lessThan">
      <formula>0</formula>
    </cfRule>
  </conditionalFormatting>
  <conditionalFormatting sqref="C355">
    <cfRule type="cellIs" dxfId="298" priority="45" operator="lessThan">
      <formula>0</formula>
    </cfRule>
  </conditionalFormatting>
  <conditionalFormatting sqref="C453">
    <cfRule type="cellIs" dxfId="297" priority="44" operator="lessThan">
      <formula>0</formula>
    </cfRule>
  </conditionalFormatting>
  <conditionalFormatting sqref="C453">
    <cfRule type="cellIs" dxfId="296" priority="42" operator="equal">
      <formula>0</formula>
    </cfRule>
    <cfRule type="cellIs" dxfId="295" priority="43" operator="equal">
      <formula>0</formula>
    </cfRule>
  </conditionalFormatting>
  <conditionalFormatting sqref="C597">
    <cfRule type="cellIs" dxfId="294" priority="41" operator="lessThan">
      <formula>0</formula>
    </cfRule>
  </conditionalFormatting>
  <conditionalFormatting sqref="C597">
    <cfRule type="cellIs" dxfId="293" priority="39" operator="equal">
      <formula>0</formula>
    </cfRule>
    <cfRule type="cellIs" dxfId="292" priority="40" operator="equal">
      <formula>0</formula>
    </cfRule>
  </conditionalFormatting>
  <conditionalFormatting sqref="C654">
    <cfRule type="cellIs" dxfId="291" priority="38" operator="lessThan">
      <formula>0</formula>
    </cfRule>
  </conditionalFormatting>
  <conditionalFormatting sqref="C654">
    <cfRule type="cellIs" dxfId="290" priority="36" operator="equal">
      <formula>0</formula>
    </cfRule>
    <cfRule type="cellIs" dxfId="289" priority="37" operator="equal">
      <formula>0</formula>
    </cfRule>
  </conditionalFormatting>
  <conditionalFormatting sqref="D434:AE437 D425:AE431">
    <cfRule type="cellIs" dxfId="288" priority="35" operator="lessThan">
      <formula>0</formula>
    </cfRule>
  </conditionalFormatting>
  <conditionalFormatting sqref="D613:AE613">
    <cfRule type="cellIs" dxfId="287" priority="34" operator="lessThan">
      <formula>0</formula>
    </cfRule>
  </conditionalFormatting>
  <conditionalFormatting sqref="D432:AE433">
    <cfRule type="cellIs" dxfId="286" priority="33" operator="lessThan">
      <formula>0</formula>
    </cfRule>
  </conditionalFormatting>
  <conditionalFormatting sqref="D555:AE581">
    <cfRule type="cellIs" dxfId="285" priority="32" operator="lessThan">
      <formula>0</formula>
    </cfRule>
  </conditionalFormatting>
  <conditionalFormatting sqref="D624:AE638">
    <cfRule type="cellIs" dxfId="284" priority="31" operator="lessThan">
      <formula>0</formula>
    </cfRule>
  </conditionalFormatting>
  <conditionalFormatting sqref="D659:AE659">
    <cfRule type="cellIs" dxfId="283" priority="30" operator="lessThan">
      <formula>0</formula>
    </cfRule>
  </conditionalFormatting>
  <conditionalFormatting sqref="D660:AE660">
    <cfRule type="cellIs" dxfId="282" priority="29" operator="lessThan">
      <formula>0</formula>
    </cfRule>
  </conditionalFormatting>
  <conditionalFormatting sqref="D661:AE661">
    <cfRule type="cellIs" dxfId="281" priority="28" operator="lessThan">
      <formula>0</formula>
    </cfRule>
  </conditionalFormatting>
  <conditionalFormatting sqref="D609:AE609">
    <cfRule type="cellIs" dxfId="280" priority="27" operator="lessThan">
      <formula>0</formula>
    </cfRule>
  </conditionalFormatting>
  <conditionalFormatting sqref="D610:AE610">
    <cfRule type="cellIs" dxfId="279" priority="26" operator="lessThan">
      <formula>0</formula>
    </cfRule>
  </conditionalFormatting>
  <conditionalFormatting sqref="D611:AE611">
    <cfRule type="cellIs" dxfId="278" priority="25" operator="lessThan">
      <formula>0</formula>
    </cfRule>
  </conditionalFormatting>
  <conditionalFormatting sqref="D606:AE607">
    <cfRule type="cellIs" dxfId="277" priority="24" operator="lessThan">
      <formula>0</formula>
    </cfRule>
  </conditionalFormatting>
  <conditionalFormatting sqref="D191:AE210 D212:AE225 D227:AE270 D273:AE278 D280:AE286 D292:AE296">
    <cfRule type="cellIs" dxfId="276" priority="23" operator="lessThan">
      <formula>0</formula>
    </cfRule>
  </conditionalFormatting>
  <conditionalFormatting sqref="D271:AE271">
    <cfRule type="cellIs" dxfId="275" priority="22" operator="lessThan">
      <formula>0</formula>
    </cfRule>
  </conditionalFormatting>
  <conditionalFormatting sqref="D287:AE287">
    <cfRule type="cellIs" dxfId="274" priority="21" operator="lessThan">
      <formula>0</formula>
    </cfRule>
  </conditionalFormatting>
  <conditionalFormatting sqref="D291:AE291">
    <cfRule type="cellIs" dxfId="273" priority="20" operator="lessThan">
      <formula>0</formula>
    </cfRule>
  </conditionalFormatting>
  <conditionalFormatting sqref="D226:AE226">
    <cfRule type="cellIs" dxfId="272" priority="18" operator="lessThan">
      <formula>0</formula>
    </cfRule>
  </conditionalFormatting>
  <conditionalFormatting sqref="D211:AE211">
    <cfRule type="cellIs" dxfId="271" priority="19" operator="lessThan">
      <formula>0</formula>
    </cfRule>
  </conditionalFormatting>
  <conditionalFormatting sqref="D272:AE272">
    <cfRule type="cellIs" dxfId="270" priority="17" operator="lessThan">
      <formula>0</formula>
    </cfRule>
  </conditionalFormatting>
  <conditionalFormatting sqref="D279:AE279">
    <cfRule type="cellIs" dxfId="269" priority="16" operator="lessThan">
      <formula>0</formula>
    </cfRule>
  </conditionalFormatting>
  <conditionalFormatting sqref="D288:AE290">
    <cfRule type="cellIs" dxfId="268" priority="15" operator="lessThan">
      <formula>0</formula>
    </cfRule>
  </conditionalFormatting>
  <conditionalFormatting sqref="D297:AE354 D356:AE424">
    <cfRule type="cellIs" dxfId="267" priority="14" operator="lessThan">
      <formula>0</formula>
    </cfRule>
  </conditionalFormatting>
  <conditionalFormatting sqref="D526:AE554">
    <cfRule type="cellIs" dxfId="266" priority="13" operator="lessThan">
      <formula>0</formula>
    </cfRule>
  </conditionalFormatting>
  <conditionalFormatting sqref="D524:AE525">
    <cfRule type="cellIs" dxfId="265" priority="12" operator="lessThan">
      <formula>0</formula>
    </cfRule>
  </conditionalFormatting>
  <conditionalFormatting sqref="D614:AE623">
    <cfRule type="cellIs" dxfId="264" priority="11" operator="lessThan">
      <formula>0</formula>
    </cfRule>
  </conditionalFormatting>
  <conditionalFormatting sqref="D355:AE355">
    <cfRule type="cellIs" dxfId="263" priority="10" operator="lessThan">
      <formula>0</formula>
    </cfRule>
  </conditionalFormatting>
  <conditionalFormatting sqref="D453:AE453">
    <cfRule type="cellIs" dxfId="262" priority="9" operator="lessThan">
      <formula>0</formula>
    </cfRule>
  </conditionalFormatting>
  <conditionalFormatting sqref="D453:AE453">
    <cfRule type="cellIs" dxfId="261" priority="7" operator="equal">
      <formula>0</formula>
    </cfRule>
    <cfRule type="cellIs" dxfId="260" priority="8" operator="equal">
      <formula>0</formula>
    </cfRule>
  </conditionalFormatting>
  <conditionalFormatting sqref="D597:AE597">
    <cfRule type="cellIs" dxfId="259" priority="6" operator="lessThan">
      <formula>0</formula>
    </cfRule>
  </conditionalFormatting>
  <conditionalFormatting sqref="D597:AE597">
    <cfRule type="cellIs" dxfId="258" priority="4" operator="equal">
      <formula>0</formula>
    </cfRule>
    <cfRule type="cellIs" dxfId="257" priority="5" operator="equal">
      <formula>0</formula>
    </cfRule>
  </conditionalFormatting>
  <conditionalFormatting sqref="D654:AE654">
    <cfRule type="cellIs" dxfId="256" priority="3" operator="lessThan">
      <formula>0</formula>
    </cfRule>
  </conditionalFormatting>
  <conditionalFormatting sqref="D654:AE654">
    <cfRule type="cellIs" dxfId="255" priority="1" operator="equal">
      <formula>0</formula>
    </cfRule>
    <cfRule type="cellIs" dxfId="254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2.8438999288188977</v>
      </c>
      <c r="D4" s="28">
        <f t="shared" si="0"/>
        <v>2.4840762750491159</v>
      </c>
      <c r="E4" s="28">
        <f t="shared" si="0"/>
        <v>2.6095576741846758</v>
      </c>
      <c r="F4" s="28">
        <f t="shared" si="0"/>
        <v>2.8559825455345913</v>
      </c>
      <c r="G4" s="28">
        <f t="shared" si="0"/>
        <v>2.9333408137106916</v>
      </c>
      <c r="H4" s="28">
        <f t="shared" si="0"/>
        <v>4.8246875746964859</v>
      </c>
      <c r="I4" s="28">
        <f t="shared" si="0"/>
        <v>4.9259113176112059</v>
      </c>
      <c r="J4" s="28">
        <f t="shared" si="0"/>
        <v>5.686162897840414</v>
      </c>
      <c r="K4" s="28">
        <f t="shared" si="0"/>
        <v>5.1130106704911906</v>
      </c>
      <c r="L4" s="28">
        <f t="shared" si="0"/>
        <v>5.6489559289367861</v>
      </c>
      <c r="M4" s="28">
        <f t="shared" si="0"/>
        <v>6.6241422509019285</v>
      </c>
      <c r="N4" s="28">
        <f t="shared" si="0"/>
        <v>5.3181576439283598</v>
      </c>
      <c r="O4" s="28">
        <f t="shared" si="0"/>
        <v>5.9548290332769147</v>
      </c>
      <c r="P4" s="28">
        <f t="shared" si="0"/>
        <v>7.5802094837345333</v>
      </c>
      <c r="Q4" s="28">
        <f t="shared" si="0"/>
        <v>7.1237874811248592</v>
      </c>
      <c r="R4" s="28">
        <f t="shared" si="0"/>
        <v>6.27411701517903</v>
      </c>
      <c r="S4" s="28">
        <f t="shared" si="0"/>
        <v>6.5601316967964518</v>
      </c>
      <c r="T4" s="28">
        <f t="shared" si="0"/>
        <v>6.6594238619053625</v>
      </c>
      <c r="U4" s="28">
        <f t="shared" si="0"/>
        <v>6.9058896466372239</v>
      </c>
      <c r="V4" s="28">
        <f t="shared" si="0"/>
        <v>8.0741095159116725</v>
      </c>
      <c r="W4" s="28">
        <f t="shared" si="0"/>
        <v>11.447994090605187</v>
      </c>
      <c r="X4" s="28">
        <f t="shared" si="0"/>
        <v>7.4380769014409216</v>
      </c>
      <c r="Y4" s="28">
        <f t="shared" si="0"/>
        <v>8.1487757532868823</v>
      </c>
      <c r="Z4" s="28">
        <f t="shared" si="0"/>
        <v>8.6608057888490162</v>
      </c>
      <c r="AA4" s="28">
        <f t="shared" si="0"/>
        <v>11.316598742848127</v>
      </c>
      <c r="AB4" s="28">
        <f t="shared" si="0"/>
        <v>14.846626484194942</v>
      </c>
      <c r="AC4" s="28">
        <f t="shared" si="0"/>
        <v>12.431469388106152</v>
      </c>
      <c r="AD4" s="28">
        <f t="shared" si="0"/>
        <v>13.683405521606815</v>
      </c>
      <c r="AE4" s="28">
        <f t="shared" si="0"/>
        <v>13.001608392969542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2.8438999288188977</v>
      </c>
      <c r="D111" s="21">
        <f t="shared" si="27"/>
        <v>2.4840762750491159</v>
      </c>
      <c r="E111" s="21">
        <f t="shared" si="27"/>
        <v>2.6095576741846758</v>
      </c>
      <c r="F111" s="21">
        <f t="shared" si="27"/>
        <v>2.8559825455345913</v>
      </c>
      <c r="G111" s="21">
        <f t="shared" si="27"/>
        <v>2.9333408137106916</v>
      </c>
      <c r="H111" s="21">
        <f t="shared" si="27"/>
        <v>4.8246875746964859</v>
      </c>
      <c r="I111" s="21">
        <f t="shared" si="27"/>
        <v>4.9259113176112059</v>
      </c>
      <c r="J111" s="21">
        <f t="shared" si="27"/>
        <v>5.686162897840414</v>
      </c>
      <c r="K111" s="21">
        <f t="shared" si="27"/>
        <v>5.1130106704911906</v>
      </c>
      <c r="L111" s="21">
        <f t="shared" si="27"/>
        <v>5.6489559289367861</v>
      </c>
      <c r="M111" s="21">
        <f t="shared" si="27"/>
        <v>6.6241422509019285</v>
      </c>
      <c r="N111" s="21">
        <f t="shared" si="27"/>
        <v>5.3181576439283598</v>
      </c>
      <c r="O111" s="21">
        <f t="shared" si="27"/>
        <v>5.9548290332769147</v>
      </c>
      <c r="P111" s="21">
        <f t="shared" si="27"/>
        <v>7.5802094837345333</v>
      </c>
      <c r="Q111" s="21">
        <f t="shared" si="27"/>
        <v>7.1237874811248592</v>
      </c>
      <c r="R111" s="21">
        <f t="shared" si="27"/>
        <v>6.27411701517903</v>
      </c>
      <c r="S111" s="21">
        <f t="shared" si="27"/>
        <v>6.5601316967964518</v>
      </c>
      <c r="T111" s="21">
        <f t="shared" si="27"/>
        <v>6.6594238619053625</v>
      </c>
      <c r="U111" s="21">
        <f t="shared" si="27"/>
        <v>6.9058896466372239</v>
      </c>
      <c r="V111" s="21">
        <f t="shared" si="27"/>
        <v>8.0741095159116725</v>
      </c>
      <c r="W111" s="21">
        <f t="shared" si="27"/>
        <v>11.447994090605187</v>
      </c>
      <c r="X111" s="21">
        <f t="shared" si="27"/>
        <v>7.4380769014409216</v>
      </c>
      <c r="Y111" s="21">
        <f t="shared" si="27"/>
        <v>8.1487757532868823</v>
      </c>
      <c r="Z111" s="21">
        <f t="shared" si="27"/>
        <v>8.6608057888490162</v>
      </c>
      <c r="AA111" s="21">
        <f t="shared" si="27"/>
        <v>11.316598742848127</v>
      </c>
      <c r="AB111" s="21">
        <f t="shared" si="27"/>
        <v>14.846626484194942</v>
      </c>
      <c r="AC111" s="21">
        <f t="shared" si="27"/>
        <v>12.431469388106152</v>
      </c>
      <c r="AD111" s="21">
        <f t="shared" si="27"/>
        <v>13.683405521606815</v>
      </c>
      <c r="AE111" s="21">
        <f t="shared" si="27"/>
        <v>13.001608392969542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0">+D145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2">+D155+D156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3">+C174+C178+C182</f>
        <v>2.8438999288188977</v>
      </c>
      <c r="D173" s="21">
        <f t="shared" si="33"/>
        <v>2.4840762750491159</v>
      </c>
      <c r="E173" s="21">
        <f t="shared" si="33"/>
        <v>2.6095576741846758</v>
      </c>
      <c r="F173" s="21">
        <f t="shared" si="33"/>
        <v>2.8559825455345913</v>
      </c>
      <c r="G173" s="21">
        <f t="shared" si="33"/>
        <v>2.9333408137106916</v>
      </c>
      <c r="H173" s="21">
        <f t="shared" si="33"/>
        <v>4.8246875746964859</v>
      </c>
      <c r="I173" s="21">
        <f t="shared" si="33"/>
        <v>4.9259113176112059</v>
      </c>
      <c r="J173" s="21">
        <f t="shared" si="33"/>
        <v>5.686162897840414</v>
      </c>
      <c r="K173" s="21">
        <f t="shared" si="33"/>
        <v>5.1130106704911906</v>
      </c>
      <c r="L173" s="21">
        <f t="shared" si="33"/>
        <v>5.6489559289367861</v>
      </c>
      <c r="M173" s="21">
        <f t="shared" si="33"/>
        <v>6.6241422509019285</v>
      </c>
      <c r="N173" s="21">
        <f t="shared" si="33"/>
        <v>5.3181576439283598</v>
      </c>
      <c r="O173" s="21">
        <f t="shared" si="33"/>
        <v>5.9548290332769147</v>
      </c>
      <c r="P173" s="21">
        <f t="shared" si="33"/>
        <v>7.5802094837345333</v>
      </c>
      <c r="Q173" s="21">
        <f t="shared" si="33"/>
        <v>7.1237874811248592</v>
      </c>
      <c r="R173" s="21">
        <f t="shared" si="33"/>
        <v>6.27411701517903</v>
      </c>
      <c r="S173" s="21">
        <f t="shared" si="33"/>
        <v>6.5601316967964518</v>
      </c>
      <c r="T173" s="21">
        <f t="shared" si="33"/>
        <v>6.6594238619053625</v>
      </c>
      <c r="U173" s="21">
        <f t="shared" si="33"/>
        <v>6.9058896466372239</v>
      </c>
      <c r="V173" s="21">
        <f t="shared" si="33"/>
        <v>8.0741095159116725</v>
      </c>
      <c r="W173" s="21">
        <f t="shared" si="33"/>
        <v>11.447994090605187</v>
      </c>
      <c r="X173" s="21">
        <f t="shared" si="33"/>
        <v>7.4380769014409216</v>
      </c>
      <c r="Y173" s="21">
        <f t="shared" si="33"/>
        <v>8.1487757532868823</v>
      </c>
      <c r="Z173" s="21">
        <f t="shared" si="33"/>
        <v>8.6608057888490162</v>
      </c>
      <c r="AA173" s="21">
        <f t="shared" si="33"/>
        <v>11.316598742848127</v>
      </c>
      <c r="AB173" s="21">
        <f t="shared" si="33"/>
        <v>14.846626484194942</v>
      </c>
      <c r="AC173" s="21">
        <f t="shared" si="33"/>
        <v>12.431469388106152</v>
      </c>
      <c r="AD173" s="21">
        <f t="shared" si="33"/>
        <v>13.683405521606815</v>
      </c>
      <c r="AE173" s="21">
        <f t="shared" si="33"/>
        <v>13.001608392969542</v>
      </c>
    </row>
    <row r="174" spans="1:31" x14ac:dyDescent="0.2">
      <c r="A174" s="13" t="s">
        <v>360</v>
      </c>
      <c r="B174" s="4" t="s">
        <v>361</v>
      </c>
      <c r="C174" s="21">
        <f>+C175+C176+C177</f>
        <v>2.8438999288188977</v>
      </c>
      <c r="D174" s="21">
        <f t="shared" ref="D174:AE174" si="34">+D175+D176+D177</f>
        <v>2.4840762750491159</v>
      </c>
      <c r="E174" s="21">
        <f t="shared" si="34"/>
        <v>2.6095576741846758</v>
      </c>
      <c r="F174" s="21">
        <f t="shared" si="34"/>
        <v>2.8559825455345913</v>
      </c>
      <c r="G174" s="21">
        <f t="shared" si="34"/>
        <v>2.9333408137106916</v>
      </c>
      <c r="H174" s="21">
        <f t="shared" si="34"/>
        <v>4.8246875746964859</v>
      </c>
      <c r="I174" s="21">
        <f t="shared" si="34"/>
        <v>4.9259113176112059</v>
      </c>
      <c r="J174" s="21">
        <f t="shared" si="34"/>
        <v>5.686162897840414</v>
      </c>
      <c r="K174" s="21">
        <f t="shared" si="34"/>
        <v>5.1130106704911906</v>
      </c>
      <c r="L174" s="21">
        <f t="shared" si="34"/>
        <v>5.6489559289367861</v>
      </c>
      <c r="M174" s="21">
        <f t="shared" si="34"/>
        <v>6.6241422509019285</v>
      </c>
      <c r="N174" s="21">
        <f t="shared" si="34"/>
        <v>5.3181576439283598</v>
      </c>
      <c r="O174" s="21">
        <f t="shared" si="34"/>
        <v>5.9548290332769147</v>
      </c>
      <c r="P174" s="21">
        <f t="shared" si="34"/>
        <v>7.5802094837345333</v>
      </c>
      <c r="Q174" s="21">
        <f t="shared" si="34"/>
        <v>7.1237874811248592</v>
      </c>
      <c r="R174" s="21">
        <f t="shared" si="34"/>
        <v>6.27411701517903</v>
      </c>
      <c r="S174" s="21">
        <f t="shared" si="34"/>
        <v>6.5601316967964518</v>
      </c>
      <c r="T174" s="21">
        <f t="shared" si="34"/>
        <v>6.6594238619053625</v>
      </c>
      <c r="U174" s="21">
        <f t="shared" si="34"/>
        <v>6.9058896466372239</v>
      </c>
      <c r="V174" s="21">
        <f t="shared" si="34"/>
        <v>8.0741095159116725</v>
      </c>
      <c r="W174" s="21">
        <f t="shared" si="34"/>
        <v>11.447994090605187</v>
      </c>
      <c r="X174" s="21">
        <f t="shared" si="34"/>
        <v>7.4380769014409216</v>
      </c>
      <c r="Y174" s="21">
        <f t="shared" si="34"/>
        <v>8.1487757532868823</v>
      </c>
      <c r="Z174" s="21">
        <f t="shared" si="34"/>
        <v>8.6608057888490162</v>
      </c>
      <c r="AA174" s="21">
        <f t="shared" si="34"/>
        <v>11.316598742848127</v>
      </c>
      <c r="AB174" s="21">
        <f t="shared" si="34"/>
        <v>14.846626484194942</v>
      </c>
      <c r="AC174" s="21">
        <f t="shared" si="34"/>
        <v>12.431469388106152</v>
      </c>
      <c r="AD174" s="21">
        <f t="shared" si="34"/>
        <v>13.683405521606815</v>
      </c>
      <c r="AE174" s="21">
        <f t="shared" si="34"/>
        <v>13.001608392969542</v>
      </c>
    </row>
    <row r="175" spans="1:31" x14ac:dyDescent="0.2">
      <c r="A175" s="13" t="s">
        <v>362</v>
      </c>
      <c r="B175" s="4" t="s">
        <v>363</v>
      </c>
      <c r="C175" s="27">
        <v>0.68246530866141741</v>
      </c>
      <c r="D175" s="27">
        <v>0.25288030962671909</v>
      </c>
      <c r="E175" s="27">
        <v>0.28993859646365416</v>
      </c>
      <c r="F175" s="27">
        <v>0.75897886352201283</v>
      </c>
      <c r="G175" s="27">
        <v>0.53363239874213841</v>
      </c>
      <c r="H175" s="27">
        <v>0.96714036274268855</v>
      </c>
      <c r="I175" s="27">
        <v>1.1274095811255838</v>
      </c>
      <c r="J175" s="27">
        <v>1.8859553638134716</v>
      </c>
      <c r="K175" s="27">
        <v>1.0060441546943004</v>
      </c>
      <c r="L175" s="27">
        <v>1.0533821148186528</v>
      </c>
      <c r="M175" s="27">
        <v>1.001189361480898</v>
      </c>
      <c r="N175" s="27">
        <v>0.64719899610312948</v>
      </c>
      <c r="O175" s="27">
        <v>0.98363577815390679</v>
      </c>
      <c r="P175" s="27">
        <v>0.78571600629921268</v>
      </c>
      <c r="Q175" s="27">
        <v>1.1031617655793027</v>
      </c>
      <c r="R175" s="27">
        <v>1.1392469633030666</v>
      </c>
      <c r="S175" s="27">
        <v>1.1516532833908328</v>
      </c>
      <c r="T175" s="27">
        <v>0.82386708189274449</v>
      </c>
      <c r="U175" s="27">
        <v>1.0331798854258676</v>
      </c>
      <c r="V175" s="27">
        <v>1.4957195871293376</v>
      </c>
      <c r="W175" s="27">
        <v>1.6655250812680114</v>
      </c>
      <c r="X175" s="27">
        <v>0.92703398731988462</v>
      </c>
      <c r="Y175" s="27">
        <v>1.1672768950015149</v>
      </c>
      <c r="Z175" s="27">
        <v>1.5781174561050328</v>
      </c>
      <c r="AA175" s="27">
        <v>1.4306518216962527</v>
      </c>
      <c r="AB175" s="27">
        <v>1.9165615524244295</v>
      </c>
      <c r="AC175" s="27">
        <v>1.8685292677131562</v>
      </c>
      <c r="AD175" s="27">
        <v>3.1227513718807058</v>
      </c>
      <c r="AE175" s="27">
        <v>2.5319944875310578</v>
      </c>
    </row>
    <row r="176" spans="1:31" x14ac:dyDescent="0.2">
      <c r="A176" s="13" t="s">
        <v>364</v>
      </c>
      <c r="B176" s="4" t="s">
        <v>365</v>
      </c>
      <c r="C176" s="27">
        <v>2.1614346201574803</v>
      </c>
      <c r="D176" s="27">
        <v>2.2311959654223967</v>
      </c>
      <c r="E176" s="27">
        <v>2.3196190777210215</v>
      </c>
      <c r="F176" s="27">
        <v>2.0970036820125784</v>
      </c>
      <c r="G176" s="27">
        <v>2.2552516539622638</v>
      </c>
      <c r="H176" s="27">
        <v>3.4495387408798228</v>
      </c>
      <c r="I176" s="27">
        <v>3.7937366989825505</v>
      </c>
      <c r="J176" s="27">
        <v>3.8002075340269426</v>
      </c>
      <c r="K176" s="27">
        <v>4.1069665157968904</v>
      </c>
      <c r="L176" s="27">
        <v>4.4231916379523311</v>
      </c>
      <c r="M176" s="27">
        <v>4.4763975526742801</v>
      </c>
      <c r="N176" s="27">
        <v>4.6709586478252305</v>
      </c>
      <c r="O176" s="27">
        <v>4.9711932551230076</v>
      </c>
      <c r="P176" s="27">
        <v>4.9233033761979756</v>
      </c>
      <c r="Q176" s="27">
        <v>5.239131376737908</v>
      </c>
      <c r="R176" s="27">
        <v>5.1348700518759633</v>
      </c>
      <c r="S176" s="27">
        <v>5.2718357322819127</v>
      </c>
      <c r="T176" s="27">
        <v>5.2984680693501574</v>
      </c>
      <c r="U176" s="27">
        <v>5.6072476781829659</v>
      </c>
      <c r="V176" s="27">
        <v>6.0490068988769714</v>
      </c>
      <c r="W176" s="27">
        <v>6.2278817125072043</v>
      </c>
      <c r="X176" s="27">
        <v>6.5110429141210373</v>
      </c>
      <c r="Y176" s="27">
        <v>6.8540352407149348</v>
      </c>
      <c r="Z176" s="27">
        <v>7.0826883327439827</v>
      </c>
      <c r="AA176" s="27">
        <v>8.8711595444260354</v>
      </c>
      <c r="AB176" s="27">
        <v>10.896884425909933</v>
      </c>
      <c r="AC176" s="27">
        <v>10.542900364865046</v>
      </c>
      <c r="AD176" s="27">
        <v>10.419715216555081</v>
      </c>
      <c r="AE176" s="27">
        <v>10.216877363614614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0.14445676100628932</v>
      </c>
      <c r="H177" s="27">
        <v>0.40800847107397398</v>
      </c>
      <c r="I177" s="27">
        <v>4.7650375030720083E-3</v>
      </c>
      <c r="J177" s="27">
        <v>0</v>
      </c>
      <c r="K177" s="27">
        <v>0</v>
      </c>
      <c r="L177" s="27">
        <v>0.17238217616580309</v>
      </c>
      <c r="M177" s="27">
        <v>1.1465553367467507</v>
      </c>
      <c r="N177" s="27">
        <v>0</v>
      </c>
      <c r="O177" s="27">
        <v>0</v>
      </c>
      <c r="P177" s="27">
        <v>1.8711901012373455</v>
      </c>
      <c r="Q177" s="27">
        <v>0.78149433880764907</v>
      </c>
      <c r="R177" s="27">
        <v>0</v>
      </c>
      <c r="S177" s="27">
        <v>0.13664268112370626</v>
      </c>
      <c r="T177" s="27">
        <v>0.53708871066246056</v>
      </c>
      <c r="U177" s="27">
        <v>0.26546208302839114</v>
      </c>
      <c r="V177" s="27">
        <v>0.52938302990536279</v>
      </c>
      <c r="W177" s="27">
        <v>3.5545872968299705</v>
      </c>
      <c r="X177" s="27">
        <v>0</v>
      </c>
      <c r="Y177" s="27">
        <v>0.1274636175704332</v>
      </c>
      <c r="Z177" s="27">
        <v>0</v>
      </c>
      <c r="AA177" s="27">
        <v>1.0147873767258384</v>
      </c>
      <c r="AB177" s="27">
        <v>2.0331805058605799</v>
      </c>
      <c r="AC177" s="27">
        <v>2.0039755527950308E-2</v>
      </c>
      <c r="AD177" s="27">
        <v>0.1409389331710286</v>
      </c>
      <c r="AE177" s="27">
        <v>0.25273654182387045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5">+D179+D180+D181</f>
        <v>0</v>
      </c>
      <c r="E178" s="21">
        <f t="shared" si="35"/>
        <v>0</v>
      </c>
      <c r="F178" s="21">
        <f t="shared" si="35"/>
        <v>0</v>
      </c>
      <c r="G178" s="21">
        <f t="shared" si="35"/>
        <v>0</v>
      </c>
      <c r="H178" s="21">
        <f t="shared" si="35"/>
        <v>0</v>
      </c>
      <c r="I178" s="21">
        <f t="shared" si="35"/>
        <v>0</v>
      </c>
      <c r="J178" s="21">
        <f t="shared" si="35"/>
        <v>0</v>
      </c>
      <c r="K178" s="21">
        <f t="shared" si="35"/>
        <v>0</v>
      </c>
      <c r="L178" s="21">
        <f t="shared" si="35"/>
        <v>0</v>
      </c>
      <c r="M178" s="21">
        <f t="shared" si="35"/>
        <v>0</v>
      </c>
      <c r="N178" s="21">
        <f t="shared" si="35"/>
        <v>0</v>
      </c>
      <c r="O178" s="21">
        <f t="shared" si="35"/>
        <v>0</v>
      </c>
      <c r="P178" s="21">
        <f t="shared" si="35"/>
        <v>0</v>
      </c>
      <c r="Q178" s="21">
        <f t="shared" si="35"/>
        <v>0</v>
      </c>
      <c r="R178" s="21">
        <f t="shared" si="35"/>
        <v>0</v>
      </c>
      <c r="S178" s="21">
        <f t="shared" si="35"/>
        <v>0</v>
      </c>
      <c r="T178" s="21">
        <f t="shared" si="35"/>
        <v>0</v>
      </c>
      <c r="U178" s="21">
        <f t="shared" si="35"/>
        <v>0</v>
      </c>
      <c r="V178" s="21">
        <f t="shared" si="35"/>
        <v>0</v>
      </c>
      <c r="W178" s="21">
        <f t="shared" si="35"/>
        <v>0</v>
      </c>
      <c r="X178" s="21">
        <f t="shared" si="35"/>
        <v>0</v>
      </c>
      <c r="Y178" s="21">
        <f t="shared" si="35"/>
        <v>0</v>
      </c>
      <c r="Z178" s="21">
        <f t="shared" si="35"/>
        <v>0</v>
      </c>
      <c r="AA178" s="21">
        <f t="shared" si="35"/>
        <v>0</v>
      </c>
      <c r="AB178" s="21">
        <f t="shared" si="35"/>
        <v>0</v>
      </c>
      <c r="AC178" s="21">
        <f t="shared" si="35"/>
        <v>0</v>
      </c>
      <c r="AD178" s="21">
        <f t="shared" si="35"/>
        <v>0</v>
      </c>
      <c r="AE178" s="21">
        <f t="shared" si="35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2.8438999288188977</v>
      </c>
      <c r="D455" s="28">
        <f t="shared" si="94"/>
        <v>2.4840762750491159</v>
      </c>
      <c r="E455" s="28">
        <f t="shared" si="94"/>
        <v>2.6095576741846758</v>
      </c>
      <c r="F455" s="28">
        <f t="shared" si="94"/>
        <v>2.8559825455345913</v>
      </c>
      <c r="G455" s="28">
        <f t="shared" si="94"/>
        <v>2.9333408137106916</v>
      </c>
      <c r="H455" s="28">
        <f t="shared" si="94"/>
        <v>4.8246875746964859</v>
      </c>
      <c r="I455" s="28">
        <f t="shared" si="94"/>
        <v>4.9259113176112059</v>
      </c>
      <c r="J455" s="28">
        <f t="shared" si="94"/>
        <v>5.686162897840414</v>
      </c>
      <c r="K455" s="28">
        <f t="shared" si="94"/>
        <v>5.1130106704911906</v>
      </c>
      <c r="L455" s="28">
        <f t="shared" si="94"/>
        <v>5.6489559289367861</v>
      </c>
      <c r="M455" s="28">
        <f t="shared" si="94"/>
        <v>6.6241422509019285</v>
      </c>
      <c r="N455" s="28">
        <f t="shared" si="94"/>
        <v>5.3181576439283598</v>
      </c>
      <c r="O455" s="28">
        <f t="shared" si="94"/>
        <v>5.9548290332769147</v>
      </c>
      <c r="P455" s="28">
        <f t="shared" si="94"/>
        <v>7.5802094837345333</v>
      </c>
      <c r="Q455" s="28">
        <f t="shared" si="94"/>
        <v>7.1237874811248592</v>
      </c>
      <c r="R455" s="28">
        <f t="shared" si="94"/>
        <v>6.27411701517903</v>
      </c>
      <c r="S455" s="28">
        <f t="shared" si="94"/>
        <v>6.5601316967964518</v>
      </c>
      <c r="T455" s="28">
        <f t="shared" si="94"/>
        <v>6.6594238619053625</v>
      </c>
      <c r="U455" s="28">
        <f t="shared" si="94"/>
        <v>6.9058896466372239</v>
      </c>
      <c r="V455" s="28">
        <f t="shared" si="94"/>
        <v>8.0741095159116725</v>
      </c>
      <c r="W455" s="28">
        <f t="shared" si="94"/>
        <v>11.447994090605187</v>
      </c>
      <c r="X455" s="28">
        <f t="shared" si="94"/>
        <v>7.4380769014409216</v>
      </c>
      <c r="Y455" s="28">
        <f t="shared" si="94"/>
        <v>8.1487757532868823</v>
      </c>
      <c r="Z455" s="28">
        <f t="shared" si="94"/>
        <v>8.6608057888490162</v>
      </c>
      <c r="AA455" s="28">
        <f t="shared" si="94"/>
        <v>11.316598742848127</v>
      </c>
      <c r="AB455" s="28">
        <f t="shared" si="94"/>
        <v>14.846626484194942</v>
      </c>
      <c r="AC455" s="28">
        <f t="shared" si="94"/>
        <v>12.431469388106152</v>
      </c>
      <c r="AD455" s="28">
        <f t="shared" si="94"/>
        <v>13.683405521606815</v>
      </c>
      <c r="AE455" s="28">
        <f t="shared" si="94"/>
        <v>13.001608392969542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2.8438999288188977</v>
      </c>
      <c r="D471" s="28">
        <f t="shared" si="99"/>
        <v>2.4840762750491159</v>
      </c>
      <c r="E471" s="28">
        <f t="shared" si="99"/>
        <v>2.6095576741846758</v>
      </c>
      <c r="F471" s="28">
        <f t="shared" si="99"/>
        <v>2.8559825455345913</v>
      </c>
      <c r="G471" s="28">
        <f t="shared" si="99"/>
        <v>2.9333408137106916</v>
      </c>
      <c r="H471" s="28">
        <f t="shared" si="99"/>
        <v>4.8246875746964859</v>
      </c>
      <c r="I471" s="28">
        <f t="shared" si="99"/>
        <v>4.9259113176112059</v>
      </c>
      <c r="J471" s="28">
        <f t="shared" si="99"/>
        <v>5.686162897840414</v>
      </c>
      <c r="K471" s="28">
        <f t="shared" si="99"/>
        <v>5.1130106704911906</v>
      </c>
      <c r="L471" s="28">
        <f t="shared" si="99"/>
        <v>5.6489559289367861</v>
      </c>
      <c r="M471" s="28">
        <f t="shared" si="99"/>
        <v>6.6241422509019285</v>
      </c>
      <c r="N471" s="28">
        <f t="shared" si="99"/>
        <v>5.3181576439283598</v>
      </c>
      <c r="O471" s="28">
        <f t="shared" si="99"/>
        <v>5.9548290332769147</v>
      </c>
      <c r="P471" s="28">
        <f t="shared" si="99"/>
        <v>7.5802094837345333</v>
      </c>
      <c r="Q471" s="28">
        <f t="shared" si="99"/>
        <v>7.1237874811248592</v>
      </c>
      <c r="R471" s="28">
        <f t="shared" si="99"/>
        <v>6.27411701517903</v>
      </c>
      <c r="S471" s="28">
        <f t="shared" si="99"/>
        <v>6.5601316967964518</v>
      </c>
      <c r="T471" s="28">
        <f t="shared" si="99"/>
        <v>6.6594238619053625</v>
      </c>
      <c r="U471" s="28">
        <f t="shared" si="99"/>
        <v>6.9058896466372239</v>
      </c>
      <c r="V471" s="28">
        <f t="shared" si="99"/>
        <v>8.0741095159116725</v>
      </c>
      <c r="W471" s="28">
        <f t="shared" si="99"/>
        <v>11.447994090605187</v>
      </c>
      <c r="X471" s="28">
        <f t="shared" si="99"/>
        <v>7.4380769014409216</v>
      </c>
      <c r="Y471" s="28">
        <f t="shared" si="99"/>
        <v>8.1487757532868823</v>
      </c>
      <c r="Z471" s="28">
        <f t="shared" si="99"/>
        <v>8.6608057888490162</v>
      </c>
      <c r="AA471" s="28">
        <f t="shared" si="99"/>
        <v>11.316598742848127</v>
      </c>
      <c r="AB471" s="28">
        <f t="shared" si="99"/>
        <v>14.846626484194942</v>
      </c>
      <c r="AC471" s="28">
        <f t="shared" si="99"/>
        <v>12.431469388106152</v>
      </c>
      <c r="AD471" s="28">
        <f t="shared" si="99"/>
        <v>13.683405521606815</v>
      </c>
      <c r="AE471" s="28">
        <f t="shared" si="99"/>
        <v>13.001608392969542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2">+D493</f>
        <v>0</v>
      </c>
      <c r="E489" s="21">
        <f t="shared" si="102"/>
        <v>0</v>
      </c>
      <c r="F489" s="21">
        <f t="shared" si="102"/>
        <v>0</v>
      </c>
      <c r="G489" s="21">
        <f t="shared" si="102"/>
        <v>0</v>
      </c>
      <c r="H489" s="21">
        <f t="shared" si="102"/>
        <v>0</v>
      </c>
      <c r="I489" s="21">
        <f t="shared" si="102"/>
        <v>0</v>
      </c>
      <c r="J489" s="21">
        <f t="shared" si="102"/>
        <v>0</v>
      </c>
      <c r="K489" s="21">
        <f t="shared" si="102"/>
        <v>0</v>
      </c>
      <c r="L489" s="21">
        <f t="shared" si="102"/>
        <v>0</v>
      </c>
      <c r="M489" s="21">
        <f t="shared" si="102"/>
        <v>0</v>
      </c>
      <c r="N489" s="21">
        <f t="shared" si="102"/>
        <v>0</v>
      </c>
      <c r="O489" s="21">
        <f t="shared" si="102"/>
        <v>0</v>
      </c>
      <c r="P489" s="21">
        <f t="shared" si="102"/>
        <v>0</v>
      </c>
      <c r="Q489" s="21">
        <f t="shared" si="102"/>
        <v>0</v>
      </c>
      <c r="R489" s="21">
        <f t="shared" si="102"/>
        <v>0</v>
      </c>
      <c r="S489" s="21">
        <f t="shared" si="102"/>
        <v>0</v>
      </c>
      <c r="T489" s="21">
        <f t="shared" si="102"/>
        <v>0</v>
      </c>
      <c r="U489" s="21">
        <f t="shared" si="102"/>
        <v>0</v>
      </c>
      <c r="V489" s="21">
        <f t="shared" si="102"/>
        <v>0</v>
      </c>
      <c r="W489" s="21">
        <f t="shared" si="102"/>
        <v>0</v>
      </c>
      <c r="X489" s="21">
        <f t="shared" si="102"/>
        <v>0</v>
      </c>
      <c r="Y489" s="21">
        <f t="shared" si="102"/>
        <v>0</v>
      </c>
      <c r="Z489" s="21">
        <f t="shared" si="102"/>
        <v>0</v>
      </c>
      <c r="AA489" s="21">
        <f t="shared" si="102"/>
        <v>0</v>
      </c>
      <c r="AB489" s="21">
        <f t="shared" si="102"/>
        <v>0</v>
      </c>
      <c r="AC489" s="21">
        <f t="shared" si="102"/>
        <v>0</v>
      </c>
      <c r="AD489" s="21">
        <f t="shared" si="102"/>
        <v>0</v>
      </c>
      <c r="AE489" s="21">
        <f t="shared" si="102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3">+D145</f>
        <v>0</v>
      </c>
      <c r="E493" s="37">
        <f t="shared" si="103"/>
        <v>0</v>
      </c>
      <c r="F493" s="37">
        <f t="shared" si="103"/>
        <v>0</v>
      </c>
      <c r="G493" s="37">
        <f t="shared" si="103"/>
        <v>0</v>
      </c>
      <c r="H493" s="37">
        <f t="shared" si="103"/>
        <v>0</v>
      </c>
      <c r="I493" s="37">
        <f t="shared" si="103"/>
        <v>0</v>
      </c>
      <c r="J493" s="37">
        <f t="shared" si="103"/>
        <v>0</v>
      </c>
      <c r="K493" s="37">
        <f t="shared" si="103"/>
        <v>0</v>
      </c>
      <c r="L493" s="37">
        <f t="shared" si="103"/>
        <v>0</v>
      </c>
      <c r="M493" s="37">
        <f t="shared" si="103"/>
        <v>0</v>
      </c>
      <c r="N493" s="37">
        <f t="shared" si="103"/>
        <v>0</v>
      </c>
      <c r="O493" s="37">
        <f t="shared" si="103"/>
        <v>0</v>
      </c>
      <c r="P493" s="37">
        <f t="shared" si="103"/>
        <v>0</v>
      </c>
      <c r="Q493" s="37">
        <f t="shared" si="103"/>
        <v>0</v>
      </c>
      <c r="R493" s="37">
        <f t="shared" si="103"/>
        <v>0</v>
      </c>
      <c r="S493" s="37">
        <f t="shared" si="103"/>
        <v>0</v>
      </c>
      <c r="T493" s="37">
        <f t="shared" si="103"/>
        <v>0</v>
      </c>
      <c r="U493" s="37">
        <f t="shared" si="103"/>
        <v>0</v>
      </c>
      <c r="V493" s="37">
        <f t="shared" si="103"/>
        <v>0</v>
      </c>
      <c r="W493" s="37">
        <f t="shared" si="103"/>
        <v>0</v>
      </c>
      <c r="X493" s="37">
        <f t="shared" si="103"/>
        <v>0</v>
      </c>
      <c r="Y493" s="37">
        <f t="shared" si="103"/>
        <v>0</v>
      </c>
      <c r="Z493" s="37">
        <f t="shared" si="103"/>
        <v>0</v>
      </c>
      <c r="AA493" s="37">
        <f t="shared" si="103"/>
        <v>0</v>
      </c>
      <c r="AB493" s="37">
        <f t="shared" si="103"/>
        <v>0</v>
      </c>
      <c r="AC493" s="37">
        <f t="shared" si="103"/>
        <v>0</v>
      </c>
      <c r="AD493" s="37">
        <f t="shared" si="103"/>
        <v>0</v>
      </c>
      <c r="AE493" s="37">
        <f t="shared" si="103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4">+D503+D504+D507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6">+D156</f>
        <v>0</v>
      </c>
      <c r="E504" s="37">
        <f t="shared" si="106"/>
        <v>0</v>
      </c>
      <c r="F504" s="37">
        <f t="shared" si="106"/>
        <v>0</v>
      </c>
      <c r="G504" s="37">
        <f t="shared" si="106"/>
        <v>0</v>
      </c>
      <c r="H504" s="37">
        <f t="shared" si="106"/>
        <v>0</v>
      </c>
      <c r="I504" s="37">
        <f t="shared" si="106"/>
        <v>0</v>
      </c>
      <c r="J504" s="37">
        <f t="shared" si="106"/>
        <v>0</v>
      </c>
      <c r="K504" s="37">
        <f t="shared" si="106"/>
        <v>0</v>
      </c>
      <c r="L504" s="37">
        <f t="shared" si="106"/>
        <v>0</v>
      </c>
      <c r="M504" s="37">
        <f t="shared" si="106"/>
        <v>0</v>
      </c>
      <c r="N504" s="37">
        <f t="shared" si="106"/>
        <v>0</v>
      </c>
      <c r="O504" s="37">
        <f t="shared" si="106"/>
        <v>0</v>
      </c>
      <c r="P504" s="37">
        <f t="shared" si="106"/>
        <v>0</v>
      </c>
      <c r="Q504" s="37">
        <f t="shared" si="106"/>
        <v>0</v>
      </c>
      <c r="R504" s="37">
        <f t="shared" si="106"/>
        <v>0</v>
      </c>
      <c r="S504" s="37">
        <f t="shared" si="106"/>
        <v>0</v>
      </c>
      <c r="T504" s="37">
        <f t="shared" si="106"/>
        <v>0</v>
      </c>
      <c r="U504" s="37">
        <f t="shared" si="106"/>
        <v>0</v>
      </c>
      <c r="V504" s="37">
        <f t="shared" si="106"/>
        <v>0</v>
      </c>
      <c r="W504" s="37">
        <f t="shared" si="106"/>
        <v>0</v>
      </c>
      <c r="X504" s="37">
        <f t="shared" si="106"/>
        <v>0</v>
      </c>
      <c r="Y504" s="37">
        <f t="shared" si="106"/>
        <v>0</v>
      </c>
      <c r="Z504" s="37">
        <f t="shared" si="106"/>
        <v>0</v>
      </c>
      <c r="AA504" s="37">
        <f t="shared" si="106"/>
        <v>0</v>
      </c>
      <c r="AB504" s="37">
        <f t="shared" si="106"/>
        <v>0</v>
      </c>
      <c r="AC504" s="37">
        <f t="shared" si="106"/>
        <v>0</v>
      </c>
      <c r="AD504" s="37">
        <f t="shared" si="106"/>
        <v>0</v>
      </c>
      <c r="AE504" s="37">
        <f t="shared" si="106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2.8438999288188977</v>
      </c>
      <c r="D515" s="21">
        <f t="shared" ref="D515:AE515" si="107">+D516+D517</f>
        <v>2.4840762750491159</v>
      </c>
      <c r="E515" s="21">
        <f t="shared" si="107"/>
        <v>2.6095576741846758</v>
      </c>
      <c r="F515" s="21">
        <f t="shared" si="107"/>
        <v>2.8559825455345913</v>
      </c>
      <c r="G515" s="21">
        <f t="shared" si="107"/>
        <v>2.9333408137106916</v>
      </c>
      <c r="H515" s="21">
        <f t="shared" si="107"/>
        <v>4.8246875746964859</v>
      </c>
      <c r="I515" s="21">
        <f t="shared" si="107"/>
        <v>4.9259113176112059</v>
      </c>
      <c r="J515" s="21">
        <f t="shared" si="107"/>
        <v>5.686162897840414</v>
      </c>
      <c r="K515" s="21">
        <f t="shared" si="107"/>
        <v>5.1130106704911906</v>
      </c>
      <c r="L515" s="21">
        <f t="shared" si="107"/>
        <v>5.6489559289367861</v>
      </c>
      <c r="M515" s="21">
        <f t="shared" si="107"/>
        <v>6.6241422509019285</v>
      </c>
      <c r="N515" s="21">
        <f t="shared" si="107"/>
        <v>5.3181576439283598</v>
      </c>
      <c r="O515" s="21">
        <f t="shared" si="107"/>
        <v>5.9548290332769147</v>
      </c>
      <c r="P515" s="21">
        <f t="shared" si="107"/>
        <v>7.5802094837345333</v>
      </c>
      <c r="Q515" s="21">
        <f t="shared" si="107"/>
        <v>7.1237874811248592</v>
      </c>
      <c r="R515" s="21">
        <f t="shared" si="107"/>
        <v>6.27411701517903</v>
      </c>
      <c r="S515" s="21">
        <f t="shared" si="107"/>
        <v>6.5601316967964518</v>
      </c>
      <c r="T515" s="21">
        <f t="shared" si="107"/>
        <v>6.6594238619053625</v>
      </c>
      <c r="U515" s="21">
        <f t="shared" si="107"/>
        <v>6.9058896466372239</v>
      </c>
      <c r="V515" s="21">
        <f t="shared" si="107"/>
        <v>8.0741095159116725</v>
      </c>
      <c r="W515" s="21">
        <f t="shared" si="107"/>
        <v>11.447994090605187</v>
      </c>
      <c r="X515" s="21">
        <f t="shared" si="107"/>
        <v>7.4380769014409216</v>
      </c>
      <c r="Y515" s="21">
        <f t="shared" si="107"/>
        <v>8.1487757532868823</v>
      </c>
      <c r="Z515" s="21">
        <f t="shared" si="107"/>
        <v>8.6608057888490162</v>
      </c>
      <c r="AA515" s="21">
        <f t="shared" si="107"/>
        <v>11.316598742848127</v>
      </c>
      <c r="AB515" s="21">
        <f t="shared" si="107"/>
        <v>14.846626484194942</v>
      </c>
      <c r="AC515" s="21">
        <f t="shared" si="107"/>
        <v>12.431469388106152</v>
      </c>
      <c r="AD515" s="21">
        <f t="shared" si="107"/>
        <v>13.683405521606815</v>
      </c>
      <c r="AE515" s="21">
        <f t="shared" si="107"/>
        <v>13.001608392969542</v>
      </c>
    </row>
    <row r="516" spans="1:31" x14ac:dyDescent="0.2">
      <c r="A516" s="9" t="s">
        <v>360</v>
      </c>
      <c r="B516" s="4" t="s">
        <v>361</v>
      </c>
      <c r="C516" s="37">
        <f t="shared" ref="C516:AE516" si="108">+C170</f>
        <v>0</v>
      </c>
      <c r="D516" s="37">
        <f t="shared" si="108"/>
        <v>0</v>
      </c>
      <c r="E516" s="37">
        <f t="shared" si="108"/>
        <v>0</v>
      </c>
      <c r="F516" s="37">
        <f t="shared" si="108"/>
        <v>0</v>
      </c>
      <c r="G516" s="37">
        <f t="shared" si="108"/>
        <v>0</v>
      </c>
      <c r="H516" s="37">
        <f t="shared" si="108"/>
        <v>0</v>
      </c>
      <c r="I516" s="37">
        <f t="shared" si="108"/>
        <v>0</v>
      </c>
      <c r="J516" s="37">
        <f t="shared" si="108"/>
        <v>0</v>
      </c>
      <c r="K516" s="37">
        <f t="shared" si="108"/>
        <v>0</v>
      </c>
      <c r="L516" s="37">
        <f t="shared" si="108"/>
        <v>0</v>
      </c>
      <c r="M516" s="37">
        <f t="shared" si="108"/>
        <v>0</v>
      </c>
      <c r="N516" s="37">
        <f t="shared" si="108"/>
        <v>0</v>
      </c>
      <c r="O516" s="37">
        <f t="shared" si="108"/>
        <v>0</v>
      </c>
      <c r="P516" s="37">
        <f t="shared" si="108"/>
        <v>0</v>
      </c>
      <c r="Q516" s="37">
        <f t="shared" si="108"/>
        <v>0</v>
      </c>
      <c r="R516" s="37">
        <f t="shared" si="108"/>
        <v>0</v>
      </c>
      <c r="S516" s="37">
        <f t="shared" si="108"/>
        <v>0</v>
      </c>
      <c r="T516" s="37">
        <f t="shared" si="108"/>
        <v>0</v>
      </c>
      <c r="U516" s="37">
        <f t="shared" si="108"/>
        <v>0</v>
      </c>
      <c r="V516" s="37">
        <f t="shared" si="108"/>
        <v>0</v>
      </c>
      <c r="W516" s="37">
        <f t="shared" si="108"/>
        <v>0</v>
      </c>
      <c r="X516" s="37">
        <f t="shared" si="108"/>
        <v>0</v>
      </c>
      <c r="Y516" s="37">
        <f t="shared" si="108"/>
        <v>0</v>
      </c>
      <c r="Z516" s="37">
        <f t="shared" si="108"/>
        <v>0</v>
      </c>
      <c r="AA516" s="37">
        <f t="shared" si="108"/>
        <v>0</v>
      </c>
      <c r="AB516" s="37">
        <f t="shared" si="108"/>
        <v>0</v>
      </c>
      <c r="AC516" s="37">
        <f t="shared" si="108"/>
        <v>0</v>
      </c>
      <c r="AD516" s="37">
        <f t="shared" si="108"/>
        <v>0</v>
      </c>
      <c r="AE516" s="37">
        <f t="shared" si="108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09">+C174</f>
        <v>2.8438999288188977</v>
      </c>
      <c r="D517" s="37">
        <f t="shared" si="109"/>
        <v>2.4840762750491159</v>
      </c>
      <c r="E517" s="37">
        <f t="shared" si="109"/>
        <v>2.6095576741846758</v>
      </c>
      <c r="F517" s="37">
        <f t="shared" si="109"/>
        <v>2.8559825455345913</v>
      </c>
      <c r="G517" s="37">
        <f t="shared" si="109"/>
        <v>2.9333408137106916</v>
      </c>
      <c r="H517" s="37">
        <f t="shared" si="109"/>
        <v>4.8246875746964859</v>
      </c>
      <c r="I517" s="37">
        <f t="shared" si="109"/>
        <v>4.9259113176112059</v>
      </c>
      <c r="J517" s="37">
        <f t="shared" si="109"/>
        <v>5.686162897840414</v>
      </c>
      <c r="K517" s="37">
        <f t="shared" si="109"/>
        <v>5.1130106704911906</v>
      </c>
      <c r="L517" s="37">
        <f t="shared" si="109"/>
        <v>5.6489559289367861</v>
      </c>
      <c r="M517" s="37">
        <f t="shared" si="109"/>
        <v>6.6241422509019285</v>
      </c>
      <c r="N517" s="37">
        <f t="shared" si="109"/>
        <v>5.3181576439283598</v>
      </c>
      <c r="O517" s="37">
        <f t="shared" si="109"/>
        <v>5.9548290332769147</v>
      </c>
      <c r="P517" s="37">
        <f t="shared" si="109"/>
        <v>7.5802094837345333</v>
      </c>
      <c r="Q517" s="37">
        <f t="shared" si="109"/>
        <v>7.1237874811248592</v>
      </c>
      <c r="R517" s="37">
        <f t="shared" si="109"/>
        <v>6.27411701517903</v>
      </c>
      <c r="S517" s="37">
        <f t="shared" si="109"/>
        <v>6.5601316967964518</v>
      </c>
      <c r="T517" s="37">
        <f t="shared" si="109"/>
        <v>6.6594238619053625</v>
      </c>
      <c r="U517" s="37">
        <f t="shared" si="109"/>
        <v>6.9058896466372239</v>
      </c>
      <c r="V517" s="37">
        <f t="shared" si="109"/>
        <v>8.0741095159116725</v>
      </c>
      <c r="W517" s="37">
        <f t="shared" si="109"/>
        <v>11.447994090605187</v>
      </c>
      <c r="X517" s="37">
        <f t="shared" si="109"/>
        <v>7.4380769014409216</v>
      </c>
      <c r="Y517" s="37">
        <f t="shared" si="109"/>
        <v>8.1487757532868823</v>
      </c>
      <c r="Z517" s="37">
        <f t="shared" si="109"/>
        <v>8.6608057888490162</v>
      </c>
      <c r="AA517" s="37">
        <f t="shared" si="109"/>
        <v>11.316598742848127</v>
      </c>
      <c r="AB517" s="37">
        <f t="shared" si="109"/>
        <v>14.846626484194942</v>
      </c>
      <c r="AC517" s="37">
        <f t="shared" si="109"/>
        <v>12.431469388106152</v>
      </c>
      <c r="AD517" s="37">
        <f t="shared" si="109"/>
        <v>13.683405521606815</v>
      </c>
      <c r="AE517" s="37">
        <f t="shared" si="109"/>
        <v>13.001608392969542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0">+C525+C530+C536+C541+C544+C545+C549+C552++C553+C554</f>
        <v>0</v>
      </c>
      <c r="D524" s="28">
        <f t="shared" si="110"/>
        <v>0</v>
      </c>
      <c r="E524" s="28">
        <f t="shared" si="110"/>
        <v>0</v>
      </c>
      <c r="F524" s="28">
        <f t="shared" si="110"/>
        <v>0</v>
      </c>
      <c r="G524" s="28">
        <f t="shared" si="110"/>
        <v>0</v>
      </c>
      <c r="H524" s="28">
        <f t="shared" si="110"/>
        <v>0</v>
      </c>
      <c r="I524" s="28">
        <f t="shared" si="110"/>
        <v>0</v>
      </c>
      <c r="J524" s="28">
        <f t="shared" si="110"/>
        <v>0</v>
      </c>
      <c r="K524" s="28">
        <f t="shared" si="110"/>
        <v>0</v>
      </c>
      <c r="L524" s="28">
        <f t="shared" si="110"/>
        <v>0</v>
      </c>
      <c r="M524" s="28">
        <f t="shared" si="110"/>
        <v>0</v>
      </c>
      <c r="N524" s="28">
        <f t="shared" si="110"/>
        <v>0</v>
      </c>
      <c r="O524" s="28">
        <f t="shared" si="110"/>
        <v>0</v>
      </c>
      <c r="P524" s="28">
        <f t="shared" si="110"/>
        <v>0</v>
      </c>
      <c r="Q524" s="28">
        <f t="shared" si="110"/>
        <v>0</v>
      </c>
      <c r="R524" s="28">
        <f t="shared" si="110"/>
        <v>0</v>
      </c>
      <c r="S524" s="28">
        <f t="shared" si="110"/>
        <v>0</v>
      </c>
      <c r="T524" s="28">
        <f t="shared" si="110"/>
        <v>0</v>
      </c>
      <c r="U524" s="28">
        <f t="shared" si="110"/>
        <v>0</v>
      </c>
      <c r="V524" s="28">
        <f t="shared" si="110"/>
        <v>0</v>
      </c>
      <c r="W524" s="28">
        <f t="shared" si="110"/>
        <v>0</v>
      </c>
      <c r="X524" s="28">
        <f t="shared" si="110"/>
        <v>0</v>
      </c>
      <c r="Y524" s="28">
        <f t="shared" si="110"/>
        <v>0</v>
      </c>
      <c r="Z524" s="28">
        <f t="shared" si="110"/>
        <v>0</v>
      </c>
      <c r="AA524" s="28">
        <f t="shared" si="110"/>
        <v>0</v>
      </c>
      <c r="AB524" s="28">
        <f t="shared" si="110"/>
        <v>0</v>
      </c>
      <c r="AC524" s="28">
        <f t="shared" si="110"/>
        <v>0</v>
      </c>
      <c r="AD524" s="28">
        <f t="shared" si="110"/>
        <v>0</v>
      </c>
      <c r="AE524" s="28">
        <f t="shared" si="110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1">+C526+C527+C528+C529</f>
        <v>0</v>
      </c>
      <c r="D525" s="21">
        <f t="shared" si="111"/>
        <v>0</v>
      </c>
      <c r="E525" s="21">
        <f t="shared" si="111"/>
        <v>0</v>
      </c>
      <c r="F525" s="21">
        <f t="shared" si="111"/>
        <v>0</v>
      </c>
      <c r="G525" s="21">
        <f t="shared" si="111"/>
        <v>0</v>
      </c>
      <c r="H525" s="21">
        <f t="shared" si="111"/>
        <v>0</v>
      </c>
      <c r="I525" s="21">
        <f t="shared" si="111"/>
        <v>0</v>
      </c>
      <c r="J525" s="21">
        <f t="shared" si="111"/>
        <v>0</v>
      </c>
      <c r="K525" s="21">
        <f t="shared" si="111"/>
        <v>0</v>
      </c>
      <c r="L525" s="21">
        <f t="shared" si="111"/>
        <v>0</v>
      </c>
      <c r="M525" s="21">
        <f t="shared" si="111"/>
        <v>0</v>
      </c>
      <c r="N525" s="21">
        <f t="shared" si="111"/>
        <v>0</v>
      </c>
      <c r="O525" s="21">
        <f t="shared" si="111"/>
        <v>0</v>
      </c>
      <c r="P525" s="21">
        <f t="shared" si="111"/>
        <v>0</v>
      </c>
      <c r="Q525" s="21">
        <f t="shared" si="111"/>
        <v>0</v>
      </c>
      <c r="R525" s="21">
        <f t="shared" si="111"/>
        <v>0</v>
      </c>
      <c r="S525" s="21">
        <f t="shared" si="111"/>
        <v>0</v>
      </c>
      <c r="T525" s="21">
        <f t="shared" si="111"/>
        <v>0</v>
      </c>
      <c r="U525" s="21">
        <f t="shared" si="111"/>
        <v>0</v>
      </c>
      <c r="V525" s="21">
        <f t="shared" si="111"/>
        <v>0</v>
      </c>
      <c r="W525" s="21">
        <f t="shared" si="111"/>
        <v>0</v>
      </c>
      <c r="X525" s="21">
        <f t="shared" si="111"/>
        <v>0</v>
      </c>
      <c r="Y525" s="21">
        <f t="shared" si="111"/>
        <v>0</v>
      </c>
      <c r="Z525" s="21">
        <f t="shared" si="111"/>
        <v>0</v>
      </c>
      <c r="AA525" s="21">
        <f t="shared" si="111"/>
        <v>0</v>
      </c>
      <c r="AB525" s="21">
        <f t="shared" si="111"/>
        <v>0</v>
      </c>
      <c r="AC525" s="21">
        <f t="shared" si="111"/>
        <v>0</v>
      </c>
      <c r="AD525" s="21">
        <f t="shared" si="111"/>
        <v>0</v>
      </c>
      <c r="AE525" s="21">
        <f t="shared" si="111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2">+C531+C532+C533+C534+C535</f>
        <v>0</v>
      </c>
      <c r="D530" s="21">
        <f t="shared" si="112"/>
        <v>0</v>
      </c>
      <c r="E530" s="21">
        <f t="shared" si="112"/>
        <v>0</v>
      </c>
      <c r="F530" s="21">
        <f t="shared" si="112"/>
        <v>0</v>
      </c>
      <c r="G530" s="21">
        <f t="shared" si="112"/>
        <v>0</v>
      </c>
      <c r="H530" s="21">
        <f t="shared" si="112"/>
        <v>0</v>
      </c>
      <c r="I530" s="21">
        <f t="shared" si="112"/>
        <v>0</v>
      </c>
      <c r="J530" s="21">
        <f t="shared" si="112"/>
        <v>0</v>
      </c>
      <c r="K530" s="21">
        <f t="shared" si="112"/>
        <v>0</v>
      </c>
      <c r="L530" s="21">
        <f t="shared" si="112"/>
        <v>0</v>
      </c>
      <c r="M530" s="21">
        <f t="shared" si="112"/>
        <v>0</v>
      </c>
      <c r="N530" s="21">
        <f t="shared" si="112"/>
        <v>0</v>
      </c>
      <c r="O530" s="21">
        <f t="shared" si="112"/>
        <v>0</v>
      </c>
      <c r="P530" s="21">
        <f t="shared" si="112"/>
        <v>0</v>
      </c>
      <c r="Q530" s="21">
        <f t="shared" si="112"/>
        <v>0</v>
      </c>
      <c r="R530" s="21">
        <f t="shared" si="112"/>
        <v>0</v>
      </c>
      <c r="S530" s="21">
        <f t="shared" si="112"/>
        <v>0</v>
      </c>
      <c r="T530" s="21">
        <f t="shared" si="112"/>
        <v>0</v>
      </c>
      <c r="U530" s="21">
        <f t="shared" si="112"/>
        <v>0</v>
      </c>
      <c r="V530" s="21">
        <f t="shared" si="112"/>
        <v>0</v>
      </c>
      <c r="W530" s="21">
        <f t="shared" si="112"/>
        <v>0</v>
      </c>
      <c r="X530" s="21">
        <f t="shared" si="112"/>
        <v>0</v>
      </c>
      <c r="Y530" s="21">
        <f t="shared" si="112"/>
        <v>0</v>
      </c>
      <c r="Z530" s="21">
        <f t="shared" si="112"/>
        <v>0</v>
      </c>
      <c r="AA530" s="21">
        <f t="shared" si="112"/>
        <v>0</v>
      </c>
      <c r="AB530" s="21">
        <f t="shared" si="112"/>
        <v>0</v>
      </c>
      <c r="AC530" s="21">
        <f t="shared" si="112"/>
        <v>0</v>
      </c>
      <c r="AD530" s="21">
        <f t="shared" si="112"/>
        <v>0</v>
      </c>
      <c r="AE530" s="21">
        <f t="shared" si="112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3">+C537+C538+C539+C540</f>
        <v>0</v>
      </c>
      <c r="D536" s="21">
        <f t="shared" si="113"/>
        <v>0</v>
      </c>
      <c r="E536" s="21">
        <f t="shared" si="113"/>
        <v>0</v>
      </c>
      <c r="F536" s="21">
        <f t="shared" si="113"/>
        <v>0</v>
      </c>
      <c r="G536" s="21">
        <f t="shared" si="113"/>
        <v>0</v>
      </c>
      <c r="H536" s="21">
        <f t="shared" si="113"/>
        <v>0</v>
      </c>
      <c r="I536" s="21">
        <f t="shared" si="113"/>
        <v>0</v>
      </c>
      <c r="J536" s="21">
        <f t="shared" si="113"/>
        <v>0</v>
      </c>
      <c r="K536" s="21">
        <f t="shared" si="113"/>
        <v>0</v>
      </c>
      <c r="L536" s="21">
        <f t="shared" si="113"/>
        <v>0</v>
      </c>
      <c r="M536" s="21">
        <f t="shared" si="113"/>
        <v>0</v>
      </c>
      <c r="N536" s="21">
        <f t="shared" si="113"/>
        <v>0</v>
      </c>
      <c r="O536" s="21">
        <f t="shared" si="113"/>
        <v>0</v>
      </c>
      <c r="P536" s="21">
        <f t="shared" si="113"/>
        <v>0</v>
      </c>
      <c r="Q536" s="21">
        <f t="shared" si="113"/>
        <v>0</v>
      </c>
      <c r="R536" s="21">
        <f t="shared" si="113"/>
        <v>0</v>
      </c>
      <c r="S536" s="21">
        <f t="shared" si="113"/>
        <v>0</v>
      </c>
      <c r="T536" s="21">
        <f t="shared" si="113"/>
        <v>0</v>
      </c>
      <c r="U536" s="21">
        <f t="shared" si="113"/>
        <v>0</v>
      </c>
      <c r="V536" s="21">
        <f t="shared" si="113"/>
        <v>0</v>
      </c>
      <c r="W536" s="21">
        <f t="shared" si="113"/>
        <v>0</v>
      </c>
      <c r="X536" s="21">
        <f t="shared" si="113"/>
        <v>0</v>
      </c>
      <c r="Y536" s="21">
        <f t="shared" si="113"/>
        <v>0</v>
      </c>
      <c r="Z536" s="21">
        <f t="shared" si="113"/>
        <v>0</v>
      </c>
      <c r="AA536" s="21">
        <f t="shared" si="113"/>
        <v>0</v>
      </c>
      <c r="AB536" s="21">
        <f t="shared" si="113"/>
        <v>0</v>
      </c>
      <c r="AC536" s="21">
        <f t="shared" si="113"/>
        <v>0</v>
      </c>
      <c r="AD536" s="21">
        <f t="shared" si="113"/>
        <v>0</v>
      </c>
      <c r="AE536" s="21">
        <f t="shared" si="11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4">+C542+C543</f>
        <v>0</v>
      </c>
      <c r="D541" s="21">
        <f t="shared" si="114"/>
        <v>0</v>
      </c>
      <c r="E541" s="21">
        <f t="shared" si="114"/>
        <v>0</v>
      </c>
      <c r="F541" s="21">
        <f t="shared" si="114"/>
        <v>0</v>
      </c>
      <c r="G541" s="21">
        <f t="shared" si="114"/>
        <v>0</v>
      </c>
      <c r="H541" s="21">
        <f t="shared" si="114"/>
        <v>0</v>
      </c>
      <c r="I541" s="21">
        <f t="shared" si="114"/>
        <v>0</v>
      </c>
      <c r="J541" s="21">
        <f t="shared" si="114"/>
        <v>0</v>
      </c>
      <c r="K541" s="21">
        <f t="shared" si="114"/>
        <v>0</v>
      </c>
      <c r="L541" s="21">
        <f t="shared" si="114"/>
        <v>0</v>
      </c>
      <c r="M541" s="21">
        <f t="shared" si="114"/>
        <v>0</v>
      </c>
      <c r="N541" s="21">
        <f t="shared" si="114"/>
        <v>0</v>
      </c>
      <c r="O541" s="21">
        <f t="shared" si="114"/>
        <v>0</v>
      </c>
      <c r="P541" s="21">
        <f t="shared" si="114"/>
        <v>0</v>
      </c>
      <c r="Q541" s="21">
        <f t="shared" si="114"/>
        <v>0</v>
      </c>
      <c r="R541" s="21">
        <f t="shared" si="114"/>
        <v>0</v>
      </c>
      <c r="S541" s="21">
        <f t="shared" si="114"/>
        <v>0</v>
      </c>
      <c r="T541" s="21">
        <f t="shared" si="114"/>
        <v>0</v>
      </c>
      <c r="U541" s="21">
        <f t="shared" si="114"/>
        <v>0</v>
      </c>
      <c r="V541" s="21">
        <f t="shared" si="114"/>
        <v>0</v>
      </c>
      <c r="W541" s="21">
        <f t="shared" si="114"/>
        <v>0</v>
      </c>
      <c r="X541" s="21">
        <f t="shared" si="114"/>
        <v>0</v>
      </c>
      <c r="Y541" s="21">
        <f t="shared" si="114"/>
        <v>0</v>
      </c>
      <c r="Z541" s="21">
        <f t="shared" si="114"/>
        <v>0</v>
      </c>
      <c r="AA541" s="21">
        <f t="shared" si="114"/>
        <v>0</v>
      </c>
      <c r="AB541" s="21">
        <f t="shared" si="114"/>
        <v>0</v>
      </c>
      <c r="AC541" s="21">
        <f t="shared" si="114"/>
        <v>0</v>
      </c>
      <c r="AD541" s="21">
        <f t="shared" si="114"/>
        <v>0</v>
      </c>
      <c r="AE541" s="21">
        <f t="shared" si="114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5">+C546+C547+C548</f>
        <v>0</v>
      </c>
      <c r="D545" s="21">
        <f t="shared" si="115"/>
        <v>0</v>
      </c>
      <c r="E545" s="21">
        <f t="shared" si="115"/>
        <v>0</v>
      </c>
      <c r="F545" s="21">
        <f t="shared" si="115"/>
        <v>0</v>
      </c>
      <c r="G545" s="21">
        <f t="shared" si="115"/>
        <v>0</v>
      </c>
      <c r="H545" s="21">
        <f t="shared" si="115"/>
        <v>0</v>
      </c>
      <c r="I545" s="21">
        <f t="shared" si="115"/>
        <v>0</v>
      </c>
      <c r="J545" s="21">
        <f t="shared" si="115"/>
        <v>0</v>
      </c>
      <c r="K545" s="21">
        <f t="shared" si="115"/>
        <v>0</v>
      </c>
      <c r="L545" s="21">
        <f t="shared" si="115"/>
        <v>0</v>
      </c>
      <c r="M545" s="21">
        <f t="shared" si="115"/>
        <v>0</v>
      </c>
      <c r="N545" s="21">
        <f t="shared" si="115"/>
        <v>0</v>
      </c>
      <c r="O545" s="21">
        <f t="shared" si="115"/>
        <v>0</v>
      </c>
      <c r="P545" s="21">
        <f t="shared" si="115"/>
        <v>0</v>
      </c>
      <c r="Q545" s="21">
        <f t="shared" si="115"/>
        <v>0</v>
      </c>
      <c r="R545" s="21">
        <f t="shared" si="115"/>
        <v>0</v>
      </c>
      <c r="S545" s="21">
        <f t="shared" si="115"/>
        <v>0</v>
      </c>
      <c r="T545" s="21">
        <f t="shared" si="115"/>
        <v>0</v>
      </c>
      <c r="U545" s="21">
        <f t="shared" si="115"/>
        <v>0</v>
      </c>
      <c r="V545" s="21">
        <f t="shared" si="115"/>
        <v>0</v>
      </c>
      <c r="W545" s="21">
        <f t="shared" si="115"/>
        <v>0</v>
      </c>
      <c r="X545" s="21">
        <f t="shared" si="115"/>
        <v>0</v>
      </c>
      <c r="Y545" s="21">
        <f t="shared" si="115"/>
        <v>0</v>
      </c>
      <c r="Z545" s="21">
        <f t="shared" si="115"/>
        <v>0</v>
      </c>
      <c r="AA545" s="21">
        <f t="shared" si="115"/>
        <v>0</v>
      </c>
      <c r="AB545" s="21">
        <f t="shared" si="115"/>
        <v>0</v>
      </c>
      <c r="AC545" s="21">
        <f t="shared" si="115"/>
        <v>0</v>
      </c>
      <c r="AD545" s="21">
        <f t="shared" si="115"/>
        <v>0</v>
      </c>
      <c r="AE545" s="21">
        <f t="shared" si="115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6">+C550+C551</f>
        <v>0</v>
      </c>
      <c r="D549" s="21">
        <f t="shared" si="116"/>
        <v>0</v>
      </c>
      <c r="E549" s="21">
        <f t="shared" si="116"/>
        <v>0</v>
      </c>
      <c r="F549" s="21">
        <f t="shared" si="116"/>
        <v>0</v>
      </c>
      <c r="G549" s="21">
        <f t="shared" si="116"/>
        <v>0</v>
      </c>
      <c r="H549" s="21">
        <f t="shared" si="116"/>
        <v>0</v>
      </c>
      <c r="I549" s="21">
        <f t="shared" si="116"/>
        <v>0</v>
      </c>
      <c r="J549" s="21">
        <f t="shared" si="116"/>
        <v>0</v>
      </c>
      <c r="K549" s="21">
        <f t="shared" si="116"/>
        <v>0</v>
      </c>
      <c r="L549" s="21">
        <f t="shared" si="116"/>
        <v>0</v>
      </c>
      <c r="M549" s="21">
        <f t="shared" si="116"/>
        <v>0</v>
      </c>
      <c r="N549" s="21">
        <f t="shared" si="116"/>
        <v>0</v>
      </c>
      <c r="O549" s="21">
        <f t="shared" si="116"/>
        <v>0</v>
      </c>
      <c r="P549" s="21">
        <f t="shared" si="116"/>
        <v>0</v>
      </c>
      <c r="Q549" s="21">
        <f t="shared" si="116"/>
        <v>0</v>
      </c>
      <c r="R549" s="21">
        <f t="shared" si="116"/>
        <v>0</v>
      </c>
      <c r="S549" s="21">
        <f t="shared" si="116"/>
        <v>0</v>
      </c>
      <c r="T549" s="21">
        <f t="shared" si="116"/>
        <v>0</v>
      </c>
      <c r="U549" s="21">
        <f t="shared" si="116"/>
        <v>0</v>
      </c>
      <c r="V549" s="21">
        <f t="shared" si="116"/>
        <v>0</v>
      </c>
      <c r="W549" s="21">
        <f t="shared" si="116"/>
        <v>0</v>
      </c>
      <c r="X549" s="21">
        <f t="shared" si="116"/>
        <v>0</v>
      </c>
      <c r="Y549" s="21">
        <f t="shared" si="116"/>
        <v>0</v>
      </c>
      <c r="Z549" s="21">
        <f t="shared" si="116"/>
        <v>0</v>
      </c>
      <c r="AA549" s="21">
        <f t="shared" si="116"/>
        <v>0</v>
      </c>
      <c r="AB549" s="21">
        <f t="shared" si="116"/>
        <v>0</v>
      </c>
      <c r="AC549" s="21">
        <f t="shared" si="116"/>
        <v>0</v>
      </c>
      <c r="AD549" s="21">
        <f t="shared" si="116"/>
        <v>0</v>
      </c>
      <c r="AE549" s="21">
        <f t="shared" si="116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7">+C556+C559+C562+C565+C568++C571+C574+C575</f>
        <v>0</v>
      </c>
      <c r="D555" s="28">
        <f t="shared" si="117"/>
        <v>0</v>
      </c>
      <c r="E555" s="28">
        <f t="shared" si="117"/>
        <v>0</v>
      </c>
      <c r="F555" s="28">
        <f t="shared" si="117"/>
        <v>0</v>
      </c>
      <c r="G555" s="28">
        <f t="shared" si="117"/>
        <v>0</v>
      </c>
      <c r="H555" s="28">
        <f t="shared" si="117"/>
        <v>0</v>
      </c>
      <c r="I555" s="28">
        <f t="shared" si="117"/>
        <v>0</v>
      </c>
      <c r="J555" s="28">
        <f t="shared" si="117"/>
        <v>0</v>
      </c>
      <c r="K555" s="28">
        <f t="shared" si="117"/>
        <v>0</v>
      </c>
      <c r="L555" s="28">
        <f t="shared" si="117"/>
        <v>0</v>
      </c>
      <c r="M555" s="28">
        <f t="shared" si="117"/>
        <v>0</v>
      </c>
      <c r="N555" s="28">
        <f t="shared" si="117"/>
        <v>0</v>
      </c>
      <c r="O555" s="28">
        <f t="shared" si="117"/>
        <v>0</v>
      </c>
      <c r="P555" s="28">
        <f t="shared" si="117"/>
        <v>0</v>
      </c>
      <c r="Q555" s="28">
        <f t="shared" si="117"/>
        <v>0</v>
      </c>
      <c r="R555" s="28">
        <f t="shared" si="117"/>
        <v>0</v>
      </c>
      <c r="S555" s="28">
        <f t="shared" si="117"/>
        <v>0</v>
      </c>
      <c r="T555" s="28">
        <f t="shared" si="117"/>
        <v>0</v>
      </c>
      <c r="U555" s="28">
        <f t="shared" si="117"/>
        <v>0</v>
      </c>
      <c r="V555" s="28">
        <f t="shared" si="117"/>
        <v>0</v>
      </c>
      <c r="W555" s="28">
        <f t="shared" si="117"/>
        <v>0</v>
      </c>
      <c r="X555" s="28">
        <f t="shared" si="117"/>
        <v>0</v>
      </c>
      <c r="Y555" s="28">
        <f t="shared" si="117"/>
        <v>0</v>
      </c>
      <c r="Z555" s="28">
        <f t="shared" si="117"/>
        <v>0</v>
      </c>
      <c r="AA555" s="28">
        <f t="shared" si="117"/>
        <v>0</v>
      </c>
      <c r="AB555" s="28">
        <f t="shared" si="117"/>
        <v>0</v>
      </c>
      <c r="AC555" s="28">
        <f t="shared" si="117"/>
        <v>0</v>
      </c>
      <c r="AD555" s="28">
        <f t="shared" si="117"/>
        <v>0</v>
      </c>
      <c r="AE555" s="28">
        <f t="shared" si="117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8">+C557+C558</f>
        <v>0</v>
      </c>
      <c r="D556" s="21">
        <f t="shared" si="118"/>
        <v>0</v>
      </c>
      <c r="E556" s="21">
        <f t="shared" si="118"/>
        <v>0</v>
      </c>
      <c r="F556" s="21">
        <f t="shared" si="118"/>
        <v>0</v>
      </c>
      <c r="G556" s="21">
        <f t="shared" si="118"/>
        <v>0</v>
      </c>
      <c r="H556" s="21">
        <f t="shared" si="118"/>
        <v>0</v>
      </c>
      <c r="I556" s="21">
        <f t="shared" si="118"/>
        <v>0</v>
      </c>
      <c r="J556" s="21">
        <f t="shared" si="118"/>
        <v>0</v>
      </c>
      <c r="K556" s="21">
        <f t="shared" si="118"/>
        <v>0</v>
      </c>
      <c r="L556" s="21">
        <f t="shared" si="118"/>
        <v>0</v>
      </c>
      <c r="M556" s="21">
        <f t="shared" si="118"/>
        <v>0</v>
      </c>
      <c r="N556" s="21">
        <f t="shared" si="118"/>
        <v>0</v>
      </c>
      <c r="O556" s="21">
        <f t="shared" si="118"/>
        <v>0</v>
      </c>
      <c r="P556" s="21">
        <f t="shared" si="118"/>
        <v>0</v>
      </c>
      <c r="Q556" s="21">
        <f t="shared" si="118"/>
        <v>0</v>
      </c>
      <c r="R556" s="21">
        <f t="shared" si="118"/>
        <v>0</v>
      </c>
      <c r="S556" s="21">
        <f t="shared" si="118"/>
        <v>0</v>
      </c>
      <c r="T556" s="21">
        <f t="shared" si="118"/>
        <v>0</v>
      </c>
      <c r="U556" s="21">
        <f t="shared" si="118"/>
        <v>0</v>
      </c>
      <c r="V556" s="21">
        <f t="shared" si="118"/>
        <v>0</v>
      </c>
      <c r="W556" s="21">
        <f t="shared" si="118"/>
        <v>0</v>
      </c>
      <c r="X556" s="21">
        <f t="shared" si="118"/>
        <v>0</v>
      </c>
      <c r="Y556" s="21">
        <f t="shared" si="118"/>
        <v>0</v>
      </c>
      <c r="Z556" s="21">
        <f t="shared" si="118"/>
        <v>0</v>
      </c>
      <c r="AA556" s="21">
        <f t="shared" si="118"/>
        <v>0</v>
      </c>
      <c r="AB556" s="21">
        <f t="shared" si="118"/>
        <v>0</v>
      </c>
      <c r="AC556" s="21">
        <f t="shared" si="118"/>
        <v>0</v>
      </c>
      <c r="AD556" s="21">
        <f t="shared" si="118"/>
        <v>0</v>
      </c>
      <c r="AE556" s="21">
        <f t="shared" si="118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9">+C560+C561</f>
        <v>0</v>
      </c>
      <c r="D559" s="21">
        <f t="shared" si="119"/>
        <v>0</v>
      </c>
      <c r="E559" s="21">
        <f t="shared" si="119"/>
        <v>0</v>
      </c>
      <c r="F559" s="21">
        <f t="shared" si="119"/>
        <v>0</v>
      </c>
      <c r="G559" s="21">
        <f t="shared" si="119"/>
        <v>0</v>
      </c>
      <c r="H559" s="21">
        <f t="shared" si="119"/>
        <v>0</v>
      </c>
      <c r="I559" s="21">
        <f t="shared" si="119"/>
        <v>0</v>
      </c>
      <c r="J559" s="21">
        <f t="shared" si="119"/>
        <v>0</v>
      </c>
      <c r="K559" s="21">
        <f t="shared" si="119"/>
        <v>0</v>
      </c>
      <c r="L559" s="21">
        <f t="shared" si="119"/>
        <v>0</v>
      </c>
      <c r="M559" s="21">
        <f t="shared" si="119"/>
        <v>0</v>
      </c>
      <c r="N559" s="21">
        <f t="shared" si="119"/>
        <v>0</v>
      </c>
      <c r="O559" s="21">
        <f t="shared" si="119"/>
        <v>0</v>
      </c>
      <c r="P559" s="21">
        <f t="shared" si="119"/>
        <v>0</v>
      </c>
      <c r="Q559" s="21">
        <f t="shared" si="119"/>
        <v>0</v>
      </c>
      <c r="R559" s="21">
        <f t="shared" si="119"/>
        <v>0</v>
      </c>
      <c r="S559" s="21">
        <f t="shared" si="119"/>
        <v>0</v>
      </c>
      <c r="T559" s="21">
        <f t="shared" si="119"/>
        <v>0</v>
      </c>
      <c r="U559" s="21">
        <f t="shared" si="119"/>
        <v>0</v>
      </c>
      <c r="V559" s="21">
        <f t="shared" si="119"/>
        <v>0</v>
      </c>
      <c r="W559" s="21">
        <f t="shared" si="119"/>
        <v>0</v>
      </c>
      <c r="X559" s="21">
        <f t="shared" si="119"/>
        <v>0</v>
      </c>
      <c r="Y559" s="21">
        <f t="shared" si="119"/>
        <v>0</v>
      </c>
      <c r="Z559" s="21">
        <f t="shared" si="119"/>
        <v>0</v>
      </c>
      <c r="AA559" s="21">
        <f t="shared" si="119"/>
        <v>0</v>
      </c>
      <c r="AB559" s="21">
        <f t="shared" si="119"/>
        <v>0</v>
      </c>
      <c r="AC559" s="21">
        <f t="shared" si="119"/>
        <v>0</v>
      </c>
      <c r="AD559" s="21">
        <f t="shared" si="119"/>
        <v>0</v>
      </c>
      <c r="AE559" s="21">
        <f t="shared" si="119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0">+C563+C564</f>
        <v>0</v>
      </c>
      <c r="D562" s="21">
        <f t="shared" si="120"/>
        <v>0</v>
      </c>
      <c r="E562" s="21">
        <f t="shared" si="120"/>
        <v>0</v>
      </c>
      <c r="F562" s="21">
        <f t="shared" si="120"/>
        <v>0</v>
      </c>
      <c r="G562" s="21">
        <f t="shared" si="120"/>
        <v>0</v>
      </c>
      <c r="H562" s="21">
        <f t="shared" si="120"/>
        <v>0</v>
      </c>
      <c r="I562" s="21">
        <f t="shared" si="120"/>
        <v>0</v>
      </c>
      <c r="J562" s="21">
        <f t="shared" si="120"/>
        <v>0</v>
      </c>
      <c r="K562" s="21">
        <f t="shared" si="120"/>
        <v>0</v>
      </c>
      <c r="L562" s="21">
        <f t="shared" si="120"/>
        <v>0</v>
      </c>
      <c r="M562" s="21">
        <f t="shared" si="120"/>
        <v>0</v>
      </c>
      <c r="N562" s="21">
        <f t="shared" si="120"/>
        <v>0</v>
      </c>
      <c r="O562" s="21">
        <f t="shared" si="120"/>
        <v>0</v>
      </c>
      <c r="P562" s="21">
        <f t="shared" si="120"/>
        <v>0</v>
      </c>
      <c r="Q562" s="21">
        <f t="shared" si="120"/>
        <v>0</v>
      </c>
      <c r="R562" s="21">
        <f t="shared" si="120"/>
        <v>0</v>
      </c>
      <c r="S562" s="21">
        <f t="shared" si="120"/>
        <v>0</v>
      </c>
      <c r="T562" s="21">
        <f t="shared" si="120"/>
        <v>0</v>
      </c>
      <c r="U562" s="21">
        <f t="shared" si="120"/>
        <v>0</v>
      </c>
      <c r="V562" s="21">
        <f t="shared" si="120"/>
        <v>0</v>
      </c>
      <c r="W562" s="21">
        <f t="shared" si="120"/>
        <v>0</v>
      </c>
      <c r="X562" s="21">
        <f t="shared" si="120"/>
        <v>0</v>
      </c>
      <c r="Y562" s="21">
        <f t="shared" si="120"/>
        <v>0</v>
      </c>
      <c r="Z562" s="21">
        <f t="shared" si="120"/>
        <v>0</v>
      </c>
      <c r="AA562" s="21">
        <f t="shared" si="120"/>
        <v>0</v>
      </c>
      <c r="AB562" s="21">
        <f t="shared" si="120"/>
        <v>0</v>
      </c>
      <c r="AC562" s="21">
        <f t="shared" si="120"/>
        <v>0</v>
      </c>
      <c r="AD562" s="21">
        <f t="shared" si="120"/>
        <v>0</v>
      </c>
      <c r="AE562" s="21">
        <f t="shared" si="120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1">+C566+C567</f>
        <v>0</v>
      </c>
      <c r="D565" s="21">
        <f t="shared" si="121"/>
        <v>0</v>
      </c>
      <c r="E565" s="21">
        <f t="shared" si="121"/>
        <v>0</v>
      </c>
      <c r="F565" s="21">
        <f t="shared" si="121"/>
        <v>0</v>
      </c>
      <c r="G565" s="21">
        <f t="shared" si="121"/>
        <v>0</v>
      </c>
      <c r="H565" s="21">
        <f t="shared" si="121"/>
        <v>0</v>
      </c>
      <c r="I565" s="21">
        <f t="shared" si="121"/>
        <v>0</v>
      </c>
      <c r="J565" s="21">
        <f t="shared" si="121"/>
        <v>0</v>
      </c>
      <c r="K565" s="21">
        <f t="shared" si="121"/>
        <v>0</v>
      </c>
      <c r="L565" s="21">
        <f t="shared" si="121"/>
        <v>0</v>
      </c>
      <c r="M565" s="21">
        <f t="shared" si="121"/>
        <v>0</v>
      </c>
      <c r="N565" s="21">
        <f t="shared" si="121"/>
        <v>0</v>
      </c>
      <c r="O565" s="21">
        <f t="shared" si="121"/>
        <v>0</v>
      </c>
      <c r="P565" s="21">
        <f t="shared" si="121"/>
        <v>0</v>
      </c>
      <c r="Q565" s="21">
        <f t="shared" si="121"/>
        <v>0</v>
      </c>
      <c r="R565" s="21">
        <f t="shared" si="121"/>
        <v>0</v>
      </c>
      <c r="S565" s="21">
        <f t="shared" si="121"/>
        <v>0</v>
      </c>
      <c r="T565" s="21">
        <f t="shared" si="121"/>
        <v>0</v>
      </c>
      <c r="U565" s="21">
        <f t="shared" si="121"/>
        <v>0</v>
      </c>
      <c r="V565" s="21">
        <f t="shared" si="121"/>
        <v>0</v>
      </c>
      <c r="W565" s="21">
        <f t="shared" si="121"/>
        <v>0</v>
      </c>
      <c r="X565" s="21">
        <f t="shared" si="121"/>
        <v>0</v>
      </c>
      <c r="Y565" s="21">
        <f t="shared" si="121"/>
        <v>0</v>
      </c>
      <c r="Z565" s="21">
        <f t="shared" si="121"/>
        <v>0</v>
      </c>
      <c r="AA565" s="21">
        <f t="shared" si="121"/>
        <v>0</v>
      </c>
      <c r="AB565" s="21">
        <f t="shared" si="121"/>
        <v>0</v>
      </c>
      <c r="AC565" s="21">
        <f t="shared" si="121"/>
        <v>0</v>
      </c>
      <c r="AD565" s="21">
        <f t="shared" si="121"/>
        <v>0</v>
      </c>
      <c r="AE565" s="21">
        <f t="shared" si="12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2">+C569+C570</f>
        <v>0</v>
      </c>
      <c r="D568" s="21">
        <f t="shared" si="122"/>
        <v>0</v>
      </c>
      <c r="E568" s="21">
        <f t="shared" si="122"/>
        <v>0</v>
      </c>
      <c r="F568" s="21">
        <f t="shared" si="122"/>
        <v>0</v>
      </c>
      <c r="G568" s="21">
        <f t="shared" si="122"/>
        <v>0</v>
      </c>
      <c r="H568" s="21">
        <f t="shared" si="122"/>
        <v>0</v>
      </c>
      <c r="I568" s="21">
        <f t="shared" si="122"/>
        <v>0</v>
      </c>
      <c r="J568" s="21">
        <f t="shared" si="122"/>
        <v>0</v>
      </c>
      <c r="K568" s="21">
        <f t="shared" si="122"/>
        <v>0</v>
      </c>
      <c r="L568" s="21">
        <f t="shared" si="122"/>
        <v>0</v>
      </c>
      <c r="M568" s="21">
        <f t="shared" si="122"/>
        <v>0</v>
      </c>
      <c r="N568" s="21">
        <f t="shared" si="122"/>
        <v>0</v>
      </c>
      <c r="O568" s="21">
        <f t="shared" si="122"/>
        <v>0</v>
      </c>
      <c r="P568" s="21">
        <f t="shared" si="122"/>
        <v>0</v>
      </c>
      <c r="Q568" s="21">
        <f t="shared" si="122"/>
        <v>0</v>
      </c>
      <c r="R568" s="21">
        <f t="shared" si="122"/>
        <v>0</v>
      </c>
      <c r="S568" s="21">
        <f t="shared" si="122"/>
        <v>0</v>
      </c>
      <c r="T568" s="21">
        <f t="shared" si="122"/>
        <v>0</v>
      </c>
      <c r="U568" s="21">
        <f t="shared" si="122"/>
        <v>0</v>
      </c>
      <c r="V568" s="21">
        <f t="shared" si="122"/>
        <v>0</v>
      </c>
      <c r="W568" s="21">
        <f t="shared" si="122"/>
        <v>0</v>
      </c>
      <c r="X568" s="21">
        <f t="shared" si="122"/>
        <v>0</v>
      </c>
      <c r="Y568" s="21">
        <f t="shared" si="122"/>
        <v>0</v>
      </c>
      <c r="Z568" s="21">
        <f t="shared" si="122"/>
        <v>0</v>
      </c>
      <c r="AA568" s="21">
        <f t="shared" si="122"/>
        <v>0</v>
      </c>
      <c r="AB568" s="21">
        <f t="shared" si="122"/>
        <v>0</v>
      </c>
      <c r="AC568" s="21">
        <f t="shared" si="122"/>
        <v>0</v>
      </c>
      <c r="AD568" s="21">
        <f t="shared" si="122"/>
        <v>0</v>
      </c>
      <c r="AE568" s="21">
        <f t="shared" si="12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3">+C572+C573</f>
        <v>0</v>
      </c>
      <c r="D571" s="21">
        <f t="shared" si="123"/>
        <v>0</v>
      </c>
      <c r="E571" s="21">
        <f t="shared" si="123"/>
        <v>0</v>
      </c>
      <c r="F571" s="21">
        <f t="shared" si="123"/>
        <v>0</v>
      </c>
      <c r="G571" s="21">
        <f t="shared" si="123"/>
        <v>0</v>
      </c>
      <c r="H571" s="21">
        <f t="shared" si="123"/>
        <v>0</v>
      </c>
      <c r="I571" s="21">
        <f t="shared" si="123"/>
        <v>0</v>
      </c>
      <c r="J571" s="21">
        <f t="shared" si="123"/>
        <v>0</v>
      </c>
      <c r="K571" s="21">
        <f t="shared" si="123"/>
        <v>0</v>
      </c>
      <c r="L571" s="21">
        <f t="shared" si="123"/>
        <v>0</v>
      </c>
      <c r="M571" s="21">
        <f t="shared" si="123"/>
        <v>0</v>
      </c>
      <c r="N571" s="21">
        <f t="shared" si="123"/>
        <v>0</v>
      </c>
      <c r="O571" s="21">
        <f t="shared" si="123"/>
        <v>0</v>
      </c>
      <c r="P571" s="21">
        <f t="shared" si="123"/>
        <v>0</v>
      </c>
      <c r="Q571" s="21">
        <f t="shared" si="123"/>
        <v>0</v>
      </c>
      <c r="R571" s="21">
        <f t="shared" si="123"/>
        <v>0</v>
      </c>
      <c r="S571" s="21">
        <f t="shared" si="123"/>
        <v>0</v>
      </c>
      <c r="T571" s="21">
        <f t="shared" si="123"/>
        <v>0</v>
      </c>
      <c r="U571" s="21">
        <f t="shared" si="123"/>
        <v>0</v>
      </c>
      <c r="V571" s="21">
        <f t="shared" si="123"/>
        <v>0</v>
      </c>
      <c r="W571" s="21">
        <f t="shared" si="123"/>
        <v>0</v>
      </c>
      <c r="X571" s="21">
        <f t="shared" si="123"/>
        <v>0</v>
      </c>
      <c r="Y571" s="21">
        <f t="shared" si="123"/>
        <v>0</v>
      </c>
      <c r="Z571" s="21">
        <f t="shared" si="123"/>
        <v>0</v>
      </c>
      <c r="AA571" s="21">
        <f t="shared" si="123"/>
        <v>0</v>
      </c>
      <c r="AB571" s="21">
        <f t="shared" si="123"/>
        <v>0</v>
      </c>
      <c r="AC571" s="21">
        <f t="shared" si="123"/>
        <v>0</v>
      </c>
      <c r="AD571" s="21">
        <f t="shared" si="123"/>
        <v>0</v>
      </c>
      <c r="AE571" s="21">
        <f t="shared" si="123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4">+C585+C586</f>
        <v>0</v>
      </c>
      <c r="D584" s="21">
        <f t="shared" si="124"/>
        <v>0</v>
      </c>
      <c r="E584" s="21">
        <f t="shared" si="124"/>
        <v>0</v>
      </c>
      <c r="F584" s="21">
        <f t="shared" si="124"/>
        <v>0</v>
      </c>
      <c r="G584" s="21">
        <f t="shared" si="124"/>
        <v>0</v>
      </c>
      <c r="H584" s="21">
        <f t="shared" si="124"/>
        <v>0</v>
      </c>
      <c r="I584" s="21">
        <f t="shared" si="124"/>
        <v>0</v>
      </c>
      <c r="J584" s="21">
        <f t="shared" si="124"/>
        <v>0</v>
      </c>
      <c r="K584" s="21">
        <f t="shared" si="124"/>
        <v>0</v>
      </c>
      <c r="L584" s="21">
        <f t="shared" si="124"/>
        <v>0</v>
      </c>
      <c r="M584" s="21">
        <f t="shared" si="124"/>
        <v>0</v>
      </c>
      <c r="N584" s="21">
        <f t="shared" si="124"/>
        <v>0</v>
      </c>
      <c r="O584" s="21">
        <f t="shared" si="124"/>
        <v>0</v>
      </c>
      <c r="P584" s="21">
        <f t="shared" si="124"/>
        <v>0</v>
      </c>
      <c r="Q584" s="21">
        <f t="shared" si="124"/>
        <v>0</v>
      </c>
      <c r="R584" s="21">
        <f t="shared" si="124"/>
        <v>0</v>
      </c>
      <c r="S584" s="21">
        <f t="shared" si="124"/>
        <v>0</v>
      </c>
      <c r="T584" s="21">
        <f t="shared" si="124"/>
        <v>0</v>
      </c>
      <c r="U584" s="21">
        <f t="shared" si="124"/>
        <v>0</v>
      </c>
      <c r="V584" s="21">
        <f t="shared" si="124"/>
        <v>0</v>
      </c>
      <c r="W584" s="21">
        <f t="shared" si="124"/>
        <v>0</v>
      </c>
      <c r="X584" s="21">
        <f t="shared" si="124"/>
        <v>0</v>
      </c>
      <c r="Y584" s="21">
        <f t="shared" si="124"/>
        <v>0</v>
      </c>
      <c r="Z584" s="21">
        <f t="shared" si="124"/>
        <v>0</v>
      </c>
      <c r="AA584" s="21">
        <f t="shared" si="124"/>
        <v>0</v>
      </c>
      <c r="AB584" s="21">
        <f t="shared" si="124"/>
        <v>0</v>
      </c>
      <c r="AC584" s="21">
        <f t="shared" si="124"/>
        <v>0</v>
      </c>
      <c r="AD584" s="21">
        <f t="shared" si="124"/>
        <v>0</v>
      </c>
      <c r="AE584" s="21">
        <f t="shared" si="124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5">+C599-C4</f>
        <v>0</v>
      </c>
      <c r="D597" s="72">
        <f t="shared" si="125"/>
        <v>0</v>
      </c>
      <c r="E597" s="72">
        <f t="shared" si="125"/>
        <v>0</v>
      </c>
      <c r="F597" s="72">
        <f t="shared" si="125"/>
        <v>0</v>
      </c>
      <c r="G597" s="72">
        <f t="shared" si="125"/>
        <v>0</v>
      </c>
      <c r="H597" s="72">
        <f t="shared" si="125"/>
        <v>0</v>
      </c>
      <c r="I597" s="72">
        <f t="shared" si="125"/>
        <v>0</v>
      </c>
      <c r="J597" s="72">
        <f t="shared" si="125"/>
        <v>0</v>
      </c>
      <c r="K597" s="72">
        <f t="shared" si="125"/>
        <v>0</v>
      </c>
      <c r="L597" s="72">
        <f t="shared" si="125"/>
        <v>0</v>
      </c>
      <c r="M597" s="72">
        <f t="shared" si="125"/>
        <v>0</v>
      </c>
      <c r="N597" s="72">
        <f t="shared" si="125"/>
        <v>0</v>
      </c>
      <c r="O597" s="72">
        <f t="shared" si="125"/>
        <v>0</v>
      </c>
      <c r="P597" s="72">
        <f t="shared" si="125"/>
        <v>0</v>
      </c>
      <c r="Q597" s="72">
        <f t="shared" si="125"/>
        <v>0</v>
      </c>
      <c r="R597" s="72">
        <f t="shared" si="125"/>
        <v>0</v>
      </c>
      <c r="S597" s="72">
        <f t="shared" si="125"/>
        <v>0</v>
      </c>
      <c r="T597" s="72">
        <f t="shared" si="125"/>
        <v>0</v>
      </c>
      <c r="U597" s="72">
        <f t="shared" si="125"/>
        <v>0</v>
      </c>
      <c r="V597" s="72">
        <f t="shared" si="125"/>
        <v>0</v>
      </c>
      <c r="W597" s="72">
        <f t="shared" si="125"/>
        <v>0</v>
      </c>
      <c r="X597" s="72">
        <f t="shared" si="125"/>
        <v>0</v>
      </c>
      <c r="Y597" s="72">
        <f t="shared" si="125"/>
        <v>0</v>
      </c>
      <c r="Z597" s="72">
        <f t="shared" si="125"/>
        <v>0</v>
      </c>
      <c r="AA597" s="72">
        <f t="shared" si="125"/>
        <v>0</v>
      </c>
      <c r="AB597" s="72">
        <f t="shared" si="125"/>
        <v>0</v>
      </c>
      <c r="AC597" s="72">
        <f t="shared" si="125"/>
        <v>0</v>
      </c>
      <c r="AD597" s="72">
        <f t="shared" si="125"/>
        <v>0</v>
      </c>
      <c r="AE597" s="72">
        <f t="shared" si="125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6">+C600+C604+C613+C624+C633</f>
        <v>2.8438999288188977</v>
      </c>
      <c r="D599" s="28">
        <f t="shared" si="126"/>
        <v>2.4840762750491159</v>
      </c>
      <c r="E599" s="28">
        <f t="shared" si="126"/>
        <v>2.6095576741846758</v>
      </c>
      <c r="F599" s="28">
        <f t="shared" si="126"/>
        <v>2.8559825455345913</v>
      </c>
      <c r="G599" s="28">
        <f t="shared" si="126"/>
        <v>2.9333408137106916</v>
      </c>
      <c r="H599" s="28">
        <f t="shared" si="126"/>
        <v>4.8246875746964859</v>
      </c>
      <c r="I599" s="28">
        <f t="shared" si="126"/>
        <v>4.9259113176112059</v>
      </c>
      <c r="J599" s="28">
        <f t="shared" si="126"/>
        <v>5.686162897840414</v>
      </c>
      <c r="K599" s="28">
        <f t="shared" si="126"/>
        <v>5.1130106704911906</v>
      </c>
      <c r="L599" s="28">
        <f t="shared" si="126"/>
        <v>5.6489559289367861</v>
      </c>
      <c r="M599" s="28">
        <f t="shared" si="126"/>
        <v>6.6241422509019285</v>
      </c>
      <c r="N599" s="28">
        <f t="shared" si="126"/>
        <v>5.3181576439283598</v>
      </c>
      <c r="O599" s="28">
        <f t="shared" si="126"/>
        <v>5.9548290332769147</v>
      </c>
      <c r="P599" s="28">
        <f t="shared" si="126"/>
        <v>7.5802094837345333</v>
      </c>
      <c r="Q599" s="28">
        <f t="shared" si="126"/>
        <v>7.1237874811248592</v>
      </c>
      <c r="R599" s="28">
        <f t="shared" si="126"/>
        <v>6.27411701517903</v>
      </c>
      <c r="S599" s="28">
        <f t="shared" si="126"/>
        <v>6.5601316967964518</v>
      </c>
      <c r="T599" s="28">
        <f t="shared" si="126"/>
        <v>6.6594238619053625</v>
      </c>
      <c r="U599" s="28">
        <f t="shared" si="126"/>
        <v>6.9058896466372239</v>
      </c>
      <c r="V599" s="28">
        <f t="shared" si="126"/>
        <v>8.0741095159116725</v>
      </c>
      <c r="W599" s="28">
        <f t="shared" si="126"/>
        <v>11.447994090605187</v>
      </c>
      <c r="X599" s="28">
        <f t="shared" si="126"/>
        <v>7.4380769014409216</v>
      </c>
      <c r="Y599" s="28">
        <f t="shared" si="126"/>
        <v>8.1487757532868823</v>
      </c>
      <c r="Z599" s="28">
        <f t="shared" si="126"/>
        <v>8.6608057888490162</v>
      </c>
      <c r="AA599" s="28">
        <f t="shared" si="126"/>
        <v>11.316598742848127</v>
      </c>
      <c r="AB599" s="28">
        <f t="shared" si="126"/>
        <v>14.846626484194942</v>
      </c>
      <c r="AC599" s="28">
        <f t="shared" si="126"/>
        <v>12.431469388106152</v>
      </c>
      <c r="AD599" s="28">
        <f t="shared" si="126"/>
        <v>13.683405521606815</v>
      </c>
      <c r="AE599" s="28">
        <f t="shared" si="126"/>
        <v>13.001608392969542</v>
      </c>
    </row>
    <row r="600" spans="1:31" x14ac:dyDescent="0.2">
      <c r="A600" s="6" t="s">
        <v>19</v>
      </c>
      <c r="B600" s="7" t="s">
        <v>20</v>
      </c>
      <c r="C600" s="28">
        <f t="shared" ref="C600:AE600" si="127">+C601+C602+C603</f>
        <v>0</v>
      </c>
      <c r="D600" s="28">
        <f t="shared" si="127"/>
        <v>0</v>
      </c>
      <c r="E600" s="28">
        <f t="shared" si="127"/>
        <v>0</v>
      </c>
      <c r="F600" s="28">
        <f t="shared" si="127"/>
        <v>0</v>
      </c>
      <c r="G600" s="28">
        <f t="shared" si="127"/>
        <v>0</v>
      </c>
      <c r="H600" s="28">
        <f t="shared" si="127"/>
        <v>0</v>
      </c>
      <c r="I600" s="28">
        <f t="shared" si="127"/>
        <v>0</v>
      </c>
      <c r="J600" s="28">
        <f t="shared" si="127"/>
        <v>0</v>
      </c>
      <c r="K600" s="28">
        <f t="shared" si="127"/>
        <v>0</v>
      </c>
      <c r="L600" s="28">
        <f t="shared" si="127"/>
        <v>0</v>
      </c>
      <c r="M600" s="28">
        <f t="shared" si="127"/>
        <v>0</v>
      </c>
      <c r="N600" s="28">
        <f t="shared" si="127"/>
        <v>0</v>
      </c>
      <c r="O600" s="28">
        <f t="shared" si="127"/>
        <v>0</v>
      </c>
      <c r="P600" s="28">
        <f t="shared" si="127"/>
        <v>0</v>
      </c>
      <c r="Q600" s="28">
        <f t="shared" si="127"/>
        <v>0</v>
      </c>
      <c r="R600" s="28">
        <f t="shared" si="127"/>
        <v>0</v>
      </c>
      <c r="S600" s="28">
        <f t="shared" si="127"/>
        <v>0</v>
      </c>
      <c r="T600" s="28">
        <f t="shared" si="127"/>
        <v>0</v>
      </c>
      <c r="U600" s="28">
        <f t="shared" si="127"/>
        <v>0</v>
      </c>
      <c r="V600" s="28">
        <f t="shared" si="127"/>
        <v>0</v>
      </c>
      <c r="W600" s="28">
        <f t="shared" si="127"/>
        <v>0</v>
      </c>
      <c r="X600" s="28">
        <f t="shared" si="127"/>
        <v>0</v>
      </c>
      <c r="Y600" s="28">
        <f t="shared" si="127"/>
        <v>0</v>
      </c>
      <c r="Z600" s="28">
        <f t="shared" si="127"/>
        <v>0</v>
      </c>
      <c r="AA600" s="28">
        <f t="shared" si="127"/>
        <v>0</v>
      </c>
      <c r="AB600" s="28">
        <f t="shared" si="127"/>
        <v>0</v>
      </c>
      <c r="AC600" s="28">
        <f t="shared" si="127"/>
        <v>0</v>
      </c>
      <c r="AD600" s="28">
        <f t="shared" si="127"/>
        <v>0</v>
      </c>
      <c r="AE600" s="28">
        <f t="shared" si="127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2.8438999288188977</v>
      </c>
      <c r="D604" s="28">
        <f t="shared" ref="D604:AE604" si="128">+D606+D607+D609+D611</f>
        <v>2.4840762750491159</v>
      </c>
      <c r="E604" s="28">
        <f t="shared" si="128"/>
        <v>2.6095576741846758</v>
      </c>
      <c r="F604" s="28">
        <f t="shared" si="128"/>
        <v>2.8559825455345913</v>
      </c>
      <c r="G604" s="28">
        <f t="shared" si="128"/>
        <v>2.9333408137106916</v>
      </c>
      <c r="H604" s="28">
        <f t="shared" si="128"/>
        <v>4.8246875746964859</v>
      </c>
      <c r="I604" s="28">
        <f t="shared" si="128"/>
        <v>4.9259113176112059</v>
      </c>
      <c r="J604" s="28">
        <f t="shared" si="128"/>
        <v>5.686162897840414</v>
      </c>
      <c r="K604" s="28">
        <f t="shared" si="128"/>
        <v>5.1130106704911906</v>
      </c>
      <c r="L604" s="28">
        <f t="shared" si="128"/>
        <v>5.6489559289367861</v>
      </c>
      <c r="M604" s="28">
        <f t="shared" si="128"/>
        <v>6.6241422509019285</v>
      </c>
      <c r="N604" s="28">
        <f t="shared" si="128"/>
        <v>5.3181576439283598</v>
      </c>
      <c r="O604" s="28">
        <f t="shared" si="128"/>
        <v>5.9548290332769147</v>
      </c>
      <c r="P604" s="28">
        <f t="shared" si="128"/>
        <v>7.5802094837345333</v>
      </c>
      <c r="Q604" s="28">
        <f t="shared" si="128"/>
        <v>7.1237874811248592</v>
      </c>
      <c r="R604" s="28">
        <f t="shared" si="128"/>
        <v>6.27411701517903</v>
      </c>
      <c r="S604" s="28">
        <f t="shared" si="128"/>
        <v>6.5601316967964518</v>
      </c>
      <c r="T604" s="28">
        <f t="shared" si="128"/>
        <v>6.6594238619053625</v>
      </c>
      <c r="U604" s="28">
        <f t="shared" si="128"/>
        <v>6.9058896466372239</v>
      </c>
      <c r="V604" s="28">
        <f t="shared" si="128"/>
        <v>8.0741095159116725</v>
      </c>
      <c r="W604" s="28">
        <f t="shared" si="128"/>
        <v>11.447994090605187</v>
      </c>
      <c r="X604" s="28">
        <f t="shared" si="128"/>
        <v>7.4380769014409216</v>
      </c>
      <c r="Y604" s="28">
        <f t="shared" si="128"/>
        <v>8.1487757532868823</v>
      </c>
      <c r="Z604" s="28">
        <f t="shared" si="128"/>
        <v>8.6608057888490162</v>
      </c>
      <c r="AA604" s="28">
        <f t="shared" si="128"/>
        <v>11.316598742848127</v>
      </c>
      <c r="AB604" s="28">
        <f t="shared" si="128"/>
        <v>14.846626484194942</v>
      </c>
      <c r="AC604" s="28">
        <f t="shared" si="128"/>
        <v>12.431469388106152</v>
      </c>
      <c r="AD604" s="28">
        <f t="shared" si="128"/>
        <v>13.683405521606815</v>
      </c>
      <c r="AE604" s="28">
        <f t="shared" si="128"/>
        <v>13.001608392969542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9">+C478</f>
        <v>0</v>
      </c>
      <c r="D606" s="37">
        <f t="shared" si="129"/>
        <v>0</v>
      </c>
      <c r="E606" s="37">
        <f t="shared" si="129"/>
        <v>0</v>
      </c>
      <c r="F606" s="37">
        <f t="shared" si="129"/>
        <v>0</v>
      </c>
      <c r="G606" s="37">
        <f t="shared" si="129"/>
        <v>0</v>
      </c>
      <c r="H606" s="37">
        <f t="shared" si="129"/>
        <v>0</v>
      </c>
      <c r="I606" s="37">
        <f t="shared" si="129"/>
        <v>0</v>
      </c>
      <c r="J606" s="37">
        <f t="shared" si="129"/>
        <v>0</v>
      </c>
      <c r="K606" s="37">
        <f t="shared" si="129"/>
        <v>0</v>
      </c>
      <c r="L606" s="37">
        <f t="shared" si="129"/>
        <v>0</v>
      </c>
      <c r="M606" s="37">
        <f t="shared" si="129"/>
        <v>0</v>
      </c>
      <c r="N606" s="37">
        <f t="shared" si="129"/>
        <v>0</v>
      </c>
      <c r="O606" s="37">
        <f t="shared" si="129"/>
        <v>0</v>
      </c>
      <c r="P606" s="37">
        <f t="shared" si="129"/>
        <v>0</v>
      </c>
      <c r="Q606" s="37">
        <f t="shared" si="129"/>
        <v>0</v>
      </c>
      <c r="R606" s="37">
        <f t="shared" si="129"/>
        <v>0</v>
      </c>
      <c r="S606" s="37">
        <f t="shared" si="129"/>
        <v>0</v>
      </c>
      <c r="T606" s="37">
        <f t="shared" si="129"/>
        <v>0</v>
      </c>
      <c r="U606" s="37">
        <f t="shared" si="129"/>
        <v>0</v>
      </c>
      <c r="V606" s="37">
        <f t="shared" si="129"/>
        <v>0</v>
      </c>
      <c r="W606" s="37">
        <f t="shared" si="129"/>
        <v>0</v>
      </c>
      <c r="X606" s="37">
        <f t="shared" si="129"/>
        <v>0</v>
      </c>
      <c r="Y606" s="37">
        <f t="shared" si="129"/>
        <v>0</v>
      </c>
      <c r="Z606" s="37">
        <f t="shared" si="129"/>
        <v>0</v>
      </c>
      <c r="AA606" s="37">
        <f t="shared" si="129"/>
        <v>0</v>
      </c>
      <c r="AB606" s="37">
        <f t="shared" si="129"/>
        <v>0</v>
      </c>
      <c r="AC606" s="37">
        <f t="shared" si="129"/>
        <v>0</v>
      </c>
      <c r="AD606" s="37">
        <f t="shared" si="129"/>
        <v>0</v>
      </c>
      <c r="AE606" s="37">
        <f t="shared" si="12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0">+C489</f>
        <v>0</v>
      </c>
      <c r="D607" s="37">
        <f t="shared" si="130"/>
        <v>0</v>
      </c>
      <c r="E607" s="37">
        <f t="shared" si="130"/>
        <v>0</v>
      </c>
      <c r="F607" s="37">
        <f t="shared" si="130"/>
        <v>0</v>
      </c>
      <c r="G607" s="37">
        <f t="shared" si="130"/>
        <v>0</v>
      </c>
      <c r="H607" s="37">
        <f t="shared" si="130"/>
        <v>0</v>
      </c>
      <c r="I607" s="37">
        <f t="shared" si="130"/>
        <v>0</v>
      </c>
      <c r="J607" s="37">
        <f t="shared" si="130"/>
        <v>0</v>
      </c>
      <c r="K607" s="37">
        <f t="shared" si="130"/>
        <v>0</v>
      </c>
      <c r="L607" s="37">
        <f t="shared" si="130"/>
        <v>0</v>
      </c>
      <c r="M607" s="37">
        <f t="shared" si="130"/>
        <v>0</v>
      </c>
      <c r="N607" s="37">
        <f t="shared" si="130"/>
        <v>0</v>
      </c>
      <c r="O607" s="37">
        <f t="shared" si="130"/>
        <v>0</v>
      </c>
      <c r="P607" s="37">
        <f t="shared" si="130"/>
        <v>0</v>
      </c>
      <c r="Q607" s="37">
        <f t="shared" si="130"/>
        <v>0</v>
      </c>
      <c r="R607" s="37">
        <f t="shared" si="130"/>
        <v>0</v>
      </c>
      <c r="S607" s="37">
        <f t="shared" si="130"/>
        <v>0</v>
      </c>
      <c r="T607" s="37">
        <f t="shared" si="130"/>
        <v>0</v>
      </c>
      <c r="U607" s="37">
        <f t="shared" si="130"/>
        <v>0</v>
      </c>
      <c r="V607" s="37">
        <f t="shared" si="130"/>
        <v>0</v>
      </c>
      <c r="W607" s="37">
        <f t="shared" si="130"/>
        <v>0</v>
      </c>
      <c r="X607" s="37">
        <f t="shared" si="130"/>
        <v>0</v>
      </c>
      <c r="Y607" s="37">
        <f t="shared" si="130"/>
        <v>0</v>
      </c>
      <c r="Z607" s="37">
        <f t="shared" si="130"/>
        <v>0</v>
      </c>
      <c r="AA607" s="37">
        <f t="shared" si="130"/>
        <v>0</v>
      </c>
      <c r="AB607" s="37">
        <f t="shared" si="130"/>
        <v>0</v>
      </c>
      <c r="AC607" s="37">
        <f t="shared" si="130"/>
        <v>0</v>
      </c>
      <c r="AD607" s="37">
        <f t="shared" si="130"/>
        <v>0</v>
      </c>
      <c r="AE607" s="37">
        <f t="shared" si="130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1">+C502</f>
        <v>0</v>
      </c>
      <c r="D609" s="37">
        <f t="shared" si="131"/>
        <v>0</v>
      </c>
      <c r="E609" s="37">
        <f t="shared" si="131"/>
        <v>0</v>
      </c>
      <c r="F609" s="37">
        <f t="shared" si="131"/>
        <v>0</v>
      </c>
      <c r="G609" s="37">
        <f t="shared" si="131"/>
        <v>0</v>
      </c>
      <c r="H609" s="37">
        <f t="shared" si="131"/>
        <v>0</v>
      </c>
      <c r="I609" s="37">
        <f t="shared" si="131"/>
        <v>0</v>
      </c>
      <c r="J609" s="37">
        <f t="shared" si="131"/>
        <v>0</v>
      </c>
      <c r="K609" s="37">
        <f t="shared" si="131"/>
        <v>0</v>
      </c>
      <c r="L609" s="37">
        <f t="shared" si="131"/>
        <v>0</v>
      </c>
      <c r="M609" s="37">
        <f t="shared" si="131"/>
        <v>0</v>
      </c>
      <c r="N609" s="37">
        <f t="shared" si="131"/>
        <v>0</v>
      </c>
      <c r="O609" s="37">
        <f t="shared" si="131"/>
        <v>0</v>
      </c>
      <c r="P609" s="37">
        <f t="shared" si="131"/>
        <v>0</v>
      </c>
      <c r="Q609" s="37">
        <f t="shared" si="131"/>
        <v>0</v>
      </c>
      <c r="R609" s="37">
        <f t="shared" si="131"/>
        <v>0</v>
      </c>
      <c r="S609" s="37">
        <f t="shared" si="131"/>
        <v>0</v>
      </c>
      <c r="T609" s="37">
        <f t="shared" si="131"/>
        <v>0</v>
      </c>
      <c r="U609" s="37">
        <f t="shared" si="131"/>
        <v>0</v>
      </c>
      <c r="V609" s="37">
        <f t="shared" si="131"/>
        <v>0</v>
      </c>
      <c r="W609" s="37">
        <f t="shared" si="131"/>
        <v>0</v>
      </c>
      <c r="X609" s="37">
        <f t="shared" si="131"/>
        <v>0</v>
      </c>
      <c r="Y609" s="37">
        <f t="shared" si="131"/>
        <v>0</v>
      </c>
      <c r="Z609" s="37">
        <f t="shared" si="131"/>
        <v>0</v>
      </c>
      <c r="AA609" s="37">
        <f t="shared" si="131"/>
        <v>0</v>
      </c>
      <c r="AB609" s="37">
        <f t="shared" si="131"/>
        <v>0</v>
      </c>
      <c r="AC609" s="37">
        <f t="shared" si="131"/>
        <v>0</v>
      </c>
      <c r="AD609" s="37">
        <f t="shared" si="131"/>
        <v>0</v>
      </c>
      <c r="AE609" s="37">
        <f t="shared" si="13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2.8438999288188977</v>
      </c>
      <c r="D611" s="37">
        <f t="shared" si="132"/>
        <v>2.4840762750491159</v>
      </c>
      <c r="E611" s="37">
        <f t="shared" si="132"/>
        <v>2.6095576741846758</v>
      </c>
      <c r="F611" s="37">
        <f t="shared" si="132"/>
        <v>2.8559825455345913</v>
      </c>
      <c r="G611" s="37">
        <f t="shared" si="132"/>
        <v>2.9333408137106916</v>
      </c>
      <c r="H611" s="37">
        <f t="shared" si="132"/>
        <v>4.8246875746964859</v>
      </c>
      <c r="I611" s="37">
        <f t="shared" si="132"/>
        <v>4.9259113176112059</v>
      </c>
      <c r="J611" s="37">
        <f t="shared" si="132"/>
        <v>5.686162897840414</v>
      </c>
      <c r="K611" s="37">
        <f t="shared" si="132"/>
        <v>5.1130106704911906</v>
      </c>
      <c r="L611" s="37">
        <f t="shared" si="132"/>
        <v>5.6489559289367861</v>
      </c>
      <c r="M611" s="37">
        <f t="shared" si="132"/>
        <v>6.6241422509019285</v>
      </c>
      <c r="N611" s="37">
        <f t="shared" si="132"/>
        <v>5.3181576439283598</v>
      </c>
      <c r="O611" s="37">
        <f t="shared" si="132"/>
        <v>5.9548290332769147</v>
      </c>
      <c r="P611" s="37">
        <f t="shared" si="132"/>
        <v>7.5802094837345333</v>
      </c>
      <c r="Q611" s="37">
        <f t="shared" si="132"/>
        <v>7.1237874811248592</v>
      </c>
      <c r="R611" s="37">
        <f t="shared" si="132"/>
        <v>6.27411701517903</v>
      </c>
      <c r="S611" s="37">
        <f t="shared" si="132"/>
        <v>6.5601316967964518</v>
      </c>
      <c r="T611" s="37">
        <f t="shared" si="132"/>
        <v>6.6594238619053625</v>
      </c>
      <c r="U611" s="37">
        <f t="shared" si="132"/>
        <v>6.9058896466372239</v>
      </c>
      <c r="V611" s="37">
        <f t="shared" si="132"/>
        <v>8.0741095159116725</v>
      </c>
      <c r="W611" s="37">
        <f t="shared" si="132"/>
        <v>11.447994090605187</v>
      </c>
      <c r="X611" s="37">
        <f t="shared" si="132"/>
        <v>7.4380769014409216</v>
      </c>
      <c r="Y611" s="37">
        <f t="shared" si="132"/>
        <v>8.1487757532868823</v>
      </c>
      <c r="Z611" s="37">
        <f t="shared" si="132"/>
        <v>8.6608057888490162</v>
      </c>
      <c r="AA611" s="37">
        <f t="shared" si="132"/>
        <v>11.316598742848127</v>
      </c>
      <c r="AB611" s="37">
        <f t="shared" si="132"/>
        <v>14.846626484194942</v>
      </c>
      <c r="AC611" s="37">
        <f t="shared" si="132"/>
        <v>12.431469388106152</v>
      </c>
      <c r="AD611" s="37">
        <f t="shared" si="132"/>
        <v>13.683405521606815</v>
      </c>
      <c r="AE611" s="37">
        <f t="shared" si="132"/>
        <v>13.001608392969542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2.8438999288188977</v>
      </c>
      <c r="D656" s="28">
        <f t="shared" si="137"/>
        <v>2.4840762750491159</v>
      </c>
      <c r="E656" s="28">
        <f t="shared" si="137"/>
        <v>2.6095576741846758</v>
      </c>
      <c r="F656" s="28">
        <f t="shared" si="137"/>
        <v>2.8559825455345913</v>
      </c>
      <c r="G656" s="28">
        <f t="shared" si="137"/>
        <v>2.9333408137106916</v>
      </c>
      <c r="H656" s="28">
        <f t="shared" si="137"/>
        <v>4.8246875746964859</v>
      </c>
      <c r="I656" s="28">
        <f t="shared" si="137"/>
        <v>4.9259113176112059</v>
      </c>
      <c r="J656" s="28">
        <f t="shared" si="137"/>
        <v>5.686162897840414</v>
      </c>
      <c r="K656" s="28">
        <f t="shared" si="137"/>
        <v>5.1130106704911906</v>
      </c>
      <c r="L656" s="28">
        <f t="shared" si="137"/>
        <v>5.6489559289367861</v>
      </c>
      <c r="M656" s="28">
        <f t="shared" si="137"/>
        <v>6.6241422509019285</v>
      </c>
      <c r="N656" s="28">
        <f t="shared" si="137"/>
        <v>5.3181576439283598</v>
      </c>
      <c r="O656" s="28">
        <f t="shared" si="137"/>
        <v>5.9548290332769147</v>
      </c>
      <c r="P656" s="28">
        <f t="shared" si="137"/>
        <v>7.5802094837345333</v>
      </c>
      <c r="Q656" s="28">
        <f t="shared" si="137"/>
        <v>7.1237874811248592</v>
      </c>
      <c r="R656" s="28">
        <f t="shared" si="137"/>
        <v>6.27411701517903</v>
      </c>
      <c r="S656" s="28">
        <f t="shared" si="137"/>
        <v>6.5601316967964518</v>
      </c>
      <c r="T656" s="28">
        <f t="shared" si="137"/>
        <v>6.6594238619053625</v>
      </c>
      <c r="U656" s="28">
        <f t="shared" si="137"/>
        <v>6.9058896466372239</v>
      </c>
      <c r="V656" s="28">
        <f t="shared" si="137"/>
        <v>8.0741095159116725</v>
      </c>
      <c r="W656" s="28">
        <f t="shared" si="137"/>
        <v>11.447994090605187</v>
      </c>
      <c r="X656" s="28">
        <f t="shared" si="137"/>
        <v>7.4380769014409216</v>
      </c>
      <c r="Y656" s="28">
        <f t="shared" si="137"/>
        <v>8.1487757532868823</v>
      </c>
      <c r="Z656" s="28">
        <f t="shared" si="137"/>
        <v>8.6608057888490162</v>
      </c>
      <c r="AA656" s="28">
        <f t="shared" si="137"/>
        <v>11.316598742848127</v>
      </c>
      <c r="AB656" s="28">
        <f t="shared" si="137"/>
        <v>14.846626484194942</v>
      </c>
      <c r="AC656" s="28">
        <f t="shared" si="137"/>
        <v>12.431469388106152</v>
      </c>
      <c r="AD656" s="28">
        <f t="shared" si="137"/>
        <v>13.683405521606815</v>
      </c>
      <c r="AE656" s="28">
        <f t="shared" si="137"/>
        <v>13.001608392969542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2.8438999288188977</v>
      </c>
      <c r="D658" s="28">
        <f t="shared" si="139"/>
        <v>2.4840762750491159</v>
      </c>
      <c r="E658" s="28">
        <f t="shared" si="139"/>
        <v>2.6095576741846758</v>
      </c>
      <c r="F658" s="28">
        <f t="shared" si="139"/>
        <v>2.8559825455345913</v>
      </c>
      <c r="G658" s="28">
        <f t="shared" si="139"/>
        <v>2.9333408137106916</v>
      </c>
      <c r="H658" s="28">
        <f t="shared" si="139"/>
        <v>4.8246875746964859</v>
      </c>
      <c r="I658" s="28">
        <f t="shared" si="139"/>
        <v>4.9259113176112059</v>
      </c>
      <c r="J658" s="28">
        <f t="shared" si="139"/>
        <v>5.686162897840414</v>
      </c>
      <c r="K658" s="28">
        <f t="shared" si="139"/>
        <v>5.1130106704911906</v>
      </c>
      <c r="L658" s="28">
        <f t="shared" si="139"/>
        <v>5.6489559289367861</v>
      </c>
      <c r="M658" s="28">
        <f t="shared" si="139"/>
        <v>6.6241422509019285</v>
      </c>
      <c r="N658" s="28">
        <f t="shared" si="139"/>
        <v>5.3181576439283598</v>
      </c>
      <c r="O658" s="28">
        <f t="shared" si="139"/>
        <v>5.9548290332769147</v>
      </c>
      <c r="P658" s="28">
        <f t="shared" si="139"/>
        <v>7.5802094837345333</v>
      </c>
      <c r="Q658" s="28">
        <f t="shared" si="139"/>
        <v>7.1237874811248592</v>
      </c>
      <c r="R658" s="28">
        <f t="shared" si="139"/>
        <v>6.27411701517903</v>
      </c>
      <c r="S658" s="28">
        <f t="shared" si="139"/>
        <v>6.5601316967964518</v>
      </c>
      <c r="T658" s="28">
        <f t="shared" si="139"/>
        <v>6.6594238619053625</v>
      </c>
      <c r="U658" s="28">
        <f t="shared" si="139"/>
        <v>6.9058896466372239</v>
      </c>
      <c r="V658" s="28">
        <f t="shared" si="139"/>
        <v>8.0741095159116725</v>
      </c>
      <c r="W658" s="28">
        <f t="shared" si="139"/>
        <v>11.447994090605187</v>
      </c>
      <c r="X658" s="28">
        <f t="shared" si="139"/>
        <v>7.4380769014409216</v>
      </c>
      <c r="Y658" s="28">
        <f t="shared" si="139"/>
        <v>8.1487757532868823</v>
      </c>
      <c r="Z658" s="28">
        <f t="shared" si="139"/>
        <v>8.6608057888490162</v>
      </c>
      <c r="AA658" s="28">
        <f t="shared" si="139"/>
        <v>11.316598742848127</v>
      </c>
      <c r="AB658" s="28">
        <f t="shared" si="139"/>
        <v>14.846626484194942</v>
      </c>
      <c r="AC658" s="28">
        <f t="shared" si="139"/>
        <v>12.431469388106152</v>
      </c>
      <c r="AD658" s="28">
        <f t="shared" si="139"/>
        <v>13.683405521606815</v>
      </c>
      <c r="AE658" s="28">
        <f t="shared" si="139"/>
        <v>13.001608392969542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253" priority="308" operator="equal">
      <formula>0</formula>
    </cfRule>
  </conditionalFormatting>
  <conditionalFormatting sqref="AD2:AE2">
    <cfRule type="cellIs" dxfId="252" priority="176" operator="equal">
      <formula>0</formula>
    </cfRule>
  </conditionalFormatting>
  <conditionalFormatting sqref="A425:B426 A430:B431 A434:B437 A427:A429">
    <cfRule type="cellIs" dxfId="251" priority="143" operator="lessThan">
      <formula>0</formula>
    </cfRule>
  </conditionalFormatting>
  <conditionalFormatting sqref="A432:B433">
    <cfRule type="cellIs" dxfId="250" priority="142" operator="lessThan">
      <formula>0</formula>
    </cfRule>
  </conditionalFormatting>
  <conditionalFormatting sqref="B555 A576:B581">
    <cfRule type="cellIs" dxfId="249" priority="141" operator="lessThan">
      <formula>0</formula>
    </cfRule>
  </conditionalFormatting>
  <conditionalFormatting sqref="A633:B638 B624">
    <cfRule type="cellIs" dxfId="248" priority="140" operator="lessThan">
      <formula>0</formula>
    </cfRule>
  </conditionalFormatting>
  <conditionalFormatting sqref="A661:B661">
    <cfRule type="cellIs" dxfId="247" priority="139" operator="lessThan">
      <formula>0</formula>
    </cfRule>
  </conditionalFormatting>
  <conditionalFormatting sqref="B659:B660">
    <cfRule type="cellIs" dxfId="246" priority="138" operator="lessThan">
      <formula>0</formula>
    </cfRule>
  </conditionalFormatting>
  <conditionalFormatting sqref="B613">
    <cfRule type="cellIs" dxfId="245" priority="137" operator="lessThan">
      <formula>0</formula>
    </cfRule>
  </conditionalFormatting>
  <conditionalFormatting sqref="C434:C437 C425:C431">
    <cfRule type="cellIs" dxfId="244" priority="136" operator="lessThan">
      <formula>0</formula>
    </cfRule>
  </conditionalFormatting>
  <conditionalFormatting sqref="C613">
    <cfRule type="cellIs" dxfId="243" priority="135" operator="lessThan">
      <formula>0</formula>
    </cfRule>
  </conditionalFormatting>
  <conditionalFormatting sqref="C432:C433">
    <cfRule type="cellIs" dxfId="242" priority="134" operator="lessThan">
      <formula>0</formula>
    </cfRule>
  </conditionalFormatting>
  <conditionalFormatting sqref="C555:C581">
    <cfRule type="cellIs" dxfId="241" priority="133" operator="lessThan">
      <formula>0</formula>
    </cfRule>
  </conditionalFormatting>
  <conditionalFormatting sqref="C624:C638">
    <cfRule type="cellIs" dxfId="240" priority="132" operator="lessThan">
      <formula>0</formula>
    </cfRule>
  </conditionalFormatting>
  <conditionalFormatting sqref="C659">
    <cfRule type="cellIs" dxfId="239" priority="131" operator="lessThan">
      <formula>0</formula>
    </cfRule>
  </conditionalFormatting>
  <conditionalFormatting sqref="C660">
    <cfRule type="cellIs" dxfId="238" priority="130" operator="lessThan">
      <formula>0</formula>
    </cfRule>
  </conditionalFormatting>
  <conditionalFormatting sqref="C661">
    <cfRule type="cellIs" dxfId="237" priority="129" operator="lessThan">
      <formula>0</formula>
    </cfRule>
  </conditionalFormatting>
  <conditionalFormatting sqref="C609">
    <cfRule type="cellIs" dxfId="236" priority="128" operator="lessThan">
      <formula>0</formula>
    </cfRule>
  </conditionalFormatting>
  <conditionalFormatting sqref="C611">
    <cfRule type="cellIs" dxfId="235" priority="127" operator="lessThan">
      <formula>0</formula>
    </cfRule>
  </conditionalFormatting>
  <conditionalFormatting sqref="C606:C607">
    <cfRule type="cellIs" dxfId="234" priority="126" operator="lessThan">
      <formula>0</formula>
    </cfRule>
  </conditionalFormatting>
  <conditionalFormatting sqref="C191:C210 C212:C225 C227:C270 C273:C278 C280:C286 C292:C296">
    <cfRule type="cellIs" dxfId="233" priority="125" operator="lessThan">
      <formula>0</formula>
    </cfRule>
  </conditionalFormatting>
  <conditionalFormatting sqref="C271">
    <cfRule type="cellIs" dxfId="232" priority="124" operator="lessThan">
      <formula>0</formula>
    </cfRule>
  </conditionalFormatting>
  <conditionalFormatting sqref="C287">
    <cfRule type="cellIs" dxfId="231" priority="123" operator="lessThan">
      <formula>0</formula>
    </cfRule>
  </conditionalFormatting>
  <conditionalFormatting sqref="C291">
    <cfRule type="cellIs" dxfId="230" priority="122" operator="lessThan">
      <formula>0</formula>
    </cfRule>
  </conditionalFormatting>
  <conditionalFormatting sqref="C226">
    <cfRule type="cellIs" dxfId="229" priority="121" operator="lessThan">
      <formula>0</formula>
    </cfRule>
  </conditionalFormatting>
  <conditionalFormatting sqref="C211">
    <cfRule type="cellIs" dxfId="228" priority="309" operator="lessThan">
      <formula>0</formula>
    </cfRule>
  </conditionalFormatting>
  <conditionalFormatting sqref="C272">
    <cfRule type="cellIs" dxfId="227" priority="119" operator="lessThan">
      <formula>0</formula>
    </cfRule>
  </conditionalFormatting>
  <conditionalFormatting sqref="C279">
    <cfRule type="cellIs" dxfId="226" priority="118" operator="lessThan">
      <formula>0</formula>
    </cfRule>
  </conditionalFormatting>
  <conditionalFormatting sqref="C288:C290">
    <cfRule type="cellIs" dxfId="225" priority="117" operator="lessThan">
      <formula>0</formula>
    </cfRule>
  </conditionalFormatting>
  <conditionalFormatting sqref="C297:C354 C356:C424">
    <cfRule type="cellIs" dxfId="224" priority="116" operator="lessThan">
      <formula>0</formula>
    </cfRule>
  </conditionalFormatting>
  <conditionalFormatting sqref="C526:C554">
    <cfRule type="cellIs" dxfId="223" priority="115" operator="lessThan">
      <formula>0</formula>
    </cfRule>
  </conditionalFormatting>
  <conditionalFormatting sqref="C524:C525">
    <cfRule type="cellIs" dxfId="222" priority="114" operator="lessThan">
      <formula>0</formula>
    </cfRule>
  </conditionalFormatting>
  <conditionalFormatting sqref="C614:C623">
    <cfRule type="cellIs" dxfId="221" priority="113" operator="lessThan">
      <formula>0</formula>
    </cfRule>
  </conditionalFormatting>
  <conditionalFormatting sqref="C355">
    <cfRule type="cellIs" dxfId="220" priority="112" operator="lessThan">
      <formula>0</formula>
    </cfRule>
  </conditionalFormatting>
  <conditionalFormatting sqref="C453">
    <cfRule type="cellIs" dxfId="219" priority="111" operator="lessThan">
      <formula>0</formula>
    </cfRule>
  </conditionalFormatting>
  <conditionalFormatting sqref="C453">
    <cfRule type="cellIs" dxfId="218" priority="109" operator="equal">
      <formula>0</formula>
    </cfRule>
    <cfRule type="cellIs" dxfId="217" priority="110" operator="equal">
      <formula>0</formula>
    </cfRule>
  </conditionalFormatting>
  <conditionalFormatting sqref="C597">
    <cfRule type="cellIs" dxfId="216" priority="108" operator="lessThan">
      <formula>0</formula>
    </cfRule>
  </conditionalFormatting>
  <conditionalFormatting sqref="C597">
    <cfRule type="cellIs" dxfId="215" priority="106" operator="equal">
      <formula>0</formula>
    </cfRule>
    <cfRule type="cellIs" dxfId="214" priority="107" operator="equal">
      <formula>0</formula>
    </cfRule>
  </conditionalFormatting>
  <conditionalFormatting sqref="C654">
    <cfRule type="cellIs" dxfId="213" priority="105" operator="lessThan">
      <formula>0</formula>
    </cfRule>
  </conditionalFormatting>
  <conditionalFormatting sqref="C654">
    <cfRule type="cellIs" dxfId="212" priority="103" operator="equal">
      <formula>0</formula>
    </cfRule>
    <cfRule type="cellIs" dxfId="211" priority="104" operator="equal">
      <formula>0</formula>
    </cfRule>
  </conditionalFormatting>
  <conditionalFormatting sqref="D434:AE437 D425:AE431">
    <cfRule type="cellIs" dxfId="210" priority="33" operator="lessThan">
      <formula>0</formula>
    </cfRule>
  </conditionalFormatting>
  <conditionalFormatting sqref="D613:AE613">
    <cfRule type="cellIs" dxfId="209" priority="32" operator="lessThan">
      <formula>0</formula>
    </cfRule>
  </conditionalFormatting>
  <conditionalFormatting sqref="D432:AE433">
    <cfRule type="cellIs" dxfId="208" priority="31" operator="lessThan">
      <formula>0</formula>
    </cfRule>
  </conditionalFormatting>
  <conditionalFormatting sqref="D555:AE581">
    <cfRule type="cellIs" dxfId="207" priority="30" operator="lessThan">
      <formula>0</formula>
    </cfRule>
  </conditionalFormatting>
  <conditionalFormatting sqref="D624:AE638">
    <cfRule type="cellIs" dxfId="206" priority="29" operator="lessThan">
      <formula>0</formula>
    </cfRule>
  </conditionalFormatting>
  <conditionalFormatting sqref="D659:AE659">
    <cfRule type="cellIs" dxfId="205" priority="28" operator="lessThan">
      <formula>0</formula>
    </cfRule>
  </conditionalFormatting>
  <conditionalFormatting sqref="D660:AE660">
    <cfRule type="cellIs" dxfId="204" priority="27" operator="lessThan">
      <formula>0</formula>
    </cfRule>
  </conditionalFormatting>
  <conditionalFormatting sqref="D661:AE661">
    <cfRule type="cellIs" dxfId="203" priority="26" operator="lessThan">
      <formula>0</formula>
    </cfRule>
  </conditionalFormatting>
  <conditionalFormatting sqref="D609:AE609">
    <cfRule type="cellIs" dxfId="202" priority="25" operator="lessThan">
      <formula>0</formula>
    </cfRule>
  </conditionalFormatting>
  <conditionalFormatting sqref="D611:AE611">
    <cfRule type="cellIs" dxfId="201" priority="24" operator="lessThan">
      <formula>0</formula>
    </cfRule>
  </conditionalFormatting>
  <conditionalFormatting sqref="D606:AE607">
    <cfRule type="cellIs" dxfId="200" priority="23" operator="lessThan">
      <formula>0</formula>
    </cfRule>
  </conditionalFormatting>
  <conditionalFormatting sqref="D191:AE210 D212:AE225 D227:AE270 D273:AE278 D280:AE286 D292:AE296">
    <cfRule type="cellIs" dxfId="199" priority="22" operator="lessThan">
      <formula>0</formula>
    </cfRule>
  </conditionalFormatting>
  <conditionalFormatting sqref="D271:AE271">
    <cfRule type="cellIs" dxfId="198" priority="21" operator="lessThan">
      <formula>0</formula>
    </cfRule>
  </conditionalFormatting>
  <conditionalFormatting sqref="D287:AE287">
    <cfRule type="cellIs" dxfId="197" priority="20" operator="lessThan">
      <formula>0</formula>
    </cfRule>
  </conditionalFormatting>
  <conditionalFormatting sqref="D291:AE291">
    <cfRule type="cellIs" dxfId="196" priority="19" operator="lessThan">
      <formula>0</formula>
    </cfRule>
  </conditionalFormatting>
  <conditionalFormatting sqref="D226:AE226">
    <cfRule type="cellIs" dxfId="195" priority="18" operator="lessThan">
      <formula>0</formula>
    </cfRule>
  </conditionalFormatting>
  <conditionalFormatting sqref="D211:AE211">
    <cfRule type="cellIs" dxfId="194" priority="34" operator="lessThan">
      <formula>0</formula>
    </cfRule>
  </conditionalFormatting>
  <conditionalFormatting sqref="D272:AE272">
    <cfRule type="cellIs" dxfId="193" priority="17" operator="lessThan">
      <formula>0</formula>
    </cfRule>
  </conditionalFormatting>
  <conditionalFormatting sqref="D279:AE279">
    <cfRule type="cellIs" dxfId="192" priority="16" operator="lessThan">
      <formula>0</formula>
    </cfRule>
  </conditionalFormatting>
  <conditionalFormatting sqref="D288:AE290">
    <cfRule type="cellIs" dxfId="191" priority="15" operator="lessThan">
      <formula>0</formula>
    </cfRule>
  </conditionalFormatting>
  <conditionalFormatting sqref="D297:AE354 D356:AE424">
    <cfRule type="cellIs" dxfId="190" priority="14" operator="lessThan">
      <formula>0</formula>
    </cfRule>
  </conditionalFormatting>
  <conditionalFormatting sqref="D526:AE554">
    <cfRule type="cellIs" dxfId="189" priority="13" operator="lessThan">
      <formula>0</formula>
    </cfRule>
  </conditionalFormatting>
  <conditionalFormatting sqref="D524:AE525">
    <cfRule type="cellIs" dxfId="188" priority="12" operator="lessThan">
      <formula>0</formula>
    </cfRule>
  </conditionalFormatting>
  <conditionalFormatting sqref="D614:AE623">
    <cfRule type="cellIs" dxfId="187" priority="11" operator="lessThan">
      <formula>0</formula>
    </cfRule>
  </conditionalFormatting>
  <conditionalFormatting sqref="D355:AE355">
    <cfRule type="cellIs" dxfId="186" priority="10" operator="lessThan">
      <formula>0</formula>
    </cfRule>
  </conditionalFormatting>
  <conditionalFormatting sqref="D453:AE453">
    <cfRule type="cellIs" dxfId="185" priority="9" operator="lessThan">
      <formula>0</formula>
    </cfRule>
  </conditionalFormatting>
  <conditionalFormatting sqref="D453:AE453">
    <cfRule type="cellIs" dxfId="184" priority="7" operator="equal">
      <formula>0</formula>
    </cfRule>
    <cfRule type="cellIs" dxfId="183" priority="8" operator="equal">
      <formula>0</formula>
    </cfRule>
  </conditionalFormatting>
  <conditionalFormatting sqref="D597:AE597">
    <cfRule type="cellIs" dxfId="182" priority="6" operator="lessThan">
      <formula>0</formula>
    </cfRule>
  </conditionalFormatting>
  <conditionalFormatting sqref="D597:AE597">
    <cfRule type="cellIs" dxfId="181" priority="4" operator="equal">
      <formula>0</formula>
    </cfRule>
    <cfRule type="cellIs" dxfId="180" priority="5" operator="equal">
      <formula>0</formula>
    </cfRule>
  </conditionalFormatting>
  <conditionalFormatting sqref="D654:AE654">
    <cfRule type="cellIs" dxfId="179" priority="3" operator="lessThan">
      <formula>0</formula>
    </cfRule>
  </conditionalFormatting>
  <conditionalFormatting sqref="D654:AE654">
    <cfRule type="cellIs" dxfId="178" priority="1" operator="equal">
      <formula>0</formula>
    </cfRule>
    <cfRule type="cellIs" dxfId="177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A612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4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>+C5+C111+C191+C297+C425</f>
        <v>2405.8609657195111</v>
      </c>
      <c r="D4" s="98">
        <f t="shared" ref="D4:AE4" si="0">+D5+D111+D191+D297+D425</f>
        <v>1558.0016010084139</v>
      </c>
      <c r="E4" s="98">
        <f t="shared" si="0"/>
        <v>1202.5021553259053</v>
      </c>
      <c r="F4" s="98">
        <f t="shared" si="0"/>
        <v>1376.8797444022903</v>
      </c>
      <c r="G4" s="98">
        <f t="shared" si="0"/>
        <v>2000.4687365212492</v>
      </c>
      <c r="H4" s="98">
        <f t="shared" si="0"/>
        <v>2328.0745991852027</v>
      </c>
      <c r="I4" s="32">
        <f t="shared" si="0"/>
        <v>3163.4239499013702</v>
      </c>
      <c r="J4" s="32">
        <f t="shared" si="0"/>
        <v>3149.0119080070735</v>
      </c>
      <c r="K4" s="32">
        <f t="shared" si="0"/>
        <v>3603.5178739421385</v>
      </c>
      <c r="L4" s="32">
        <f t="shared" si="0"/>
        <v>3607.4384647787692</v>
      </c>
      <c r="M4" s="32">
        <f t="shared" si="0"/>
        <v>2885.745567954737</v>
      </c>
      <c r="N4" s="98">
        <f t="shared" si="0"/>
        <v>2861.6224398949812</v>
      </c>
      <c r="O4" s="32">
        <f t="shared" si="0"/>
        <v>3191.9178216062433</v>
      </c>
      <c r="P4" s="98">
        <f t="shared" si="0"/>
        <v>3361.1500912462002</v>
      </c>
      <c r="Q4" s="32">
        <f t="shared" si="0"/>
        <v>3338.0477249914697</v>
      </c>
      <c r="R4" s="32">
        <f t="shared" si="0"/>
        <v>3135.0300508352052</v>
      </c>
      <c r="S4" s="32">
        <f t="shared" si="0"/>
        <v>3619.487573082069</v>
      </c>
      <c r="T4" s="32">
        <f t="shared" si="0"/>
        <v>3893.5441199005363</v>
      </c>
      <c r="U4" s="32">
        <f t="shared" si="0"/>
        <v>3868.2326592807262</v>
      </c>
      <c r="V4" s="32">
        <f t="shared" si="0"/>
        <v>4330.1651502893919</v>
      </c>
      <c r="W4" s="32">
        <f t="shared" si="0"/>
        <v>5610.0828824916834</v>
      </c>
      <c r="X4" s="32">
        <f t="shared" si="0"/>
        <v>6236.2656105696879</v>
      </c>
      <c r="Y4" s="32">
        <f t="shared" si="0"/>
        <v>5801.1620227504518</v>
      </c>
      <c r="Z4" s="32">
        <f t="shared" si="0"/>
        <v>5864.1980130112952</v>
      </c>
      <c r="AA4" s="32">
        <f t="shared" si="0"/>
        <v>6247.6748666705389</v>
      </c>
      <c r="AB4" s="32">
        <f t="shared" si="0"/>
        <v>7984.9834179184991</v>
      </c>
      <c r="AC4" s="32">
        <f t="shared" si="0"/>
        <v>6421.6685760947566</v>
      </c>
      <c r="AD4" s="32">
        <f t="shared" si="0"/>
        <v>6311.81276859431</v>
      </c>
      <c r="AE4" s="32">
        <f t="shared" si="0"/>
        <v>7272.3779674414291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2344.6888979433338</v>
      </c>
      <c r="D5" s="32">
        <f t="shared" si="1"/>
        <v>1496.6668048302088</v>
      </c>
      <c r="E5" s="32">
        <f t="shared" si="1"/>
        <v>1121.1355520762902</v>
      </c>
      <c r="F5" s="32">
        <f t="shared" si="1"/>
        <v>1290.4494052277246</v>
      </c>
      <c r="G5" s="32">
        <f t="shared" si="1"/>
        <v>1910.5152310374199</v>
      </c>
      <c r="H5" s="32">
        <f t="shared" si="1"/>
        <v>2229.9354315947076</v>
      </c>
      <c r="I5" s="32">
        <f t="shared" si="1"/>
        <v>3044.5672428275561</v>
      </c>
      <c r="J5" s="32">
        <f t="shared" si="1"/>
        <v>3020.9900741232077</v>
      </c>
      <c r="K5" s="32">
        <f t="shared" si="1"/>
        <v>3471.3631344000032</v>
      </c>
      <c r="L5" s="32">
        <f t="shared" si="1"/>
        <v>3467.885949159263</v>
      </c>
      <c r="M5" s="32">
        <f t="shared" si="1"/>
        <v>2741.037621194419</v>
      </c>
      <c r="N5" s="32">
        <f t="shared" si="1"/>
        <v>2714.5388948700388</v>
      </c>
      <c r="O5" s="32">
        <f t="shared" si="1"/>
        <v>3045.5486988538919</v>
      </c>
      <c r="P5" s="32">
        <f t="shared" si="1"/>
        <v>3200.8328841852276</v>
      </c>
      <c r="Q5" s="32">
        <f t="shared" si="1"/>
        <v>3163.573791090856</v>
      </c>
      <c r="R5" s="32">
        <f t="shared" si="1"/>
        <v>2985.0715719892387</v>
      </c>
      <c r="S5" s="32">
        <f t="shared" si="1"/>
        <v>3441.3171750918814</v>
      </c>
      <c r="T5" s="32">
        <f t="shared" si="1"/>
        <v>3711.4156136087149</v>
      </c>
      <c r="U5" s="32">
        <f t="shared" si="1"/>
        <v>3687.3935873813457</v>
      </c>
      <c r="V5" s="32">
        <f t="shared" si="1"/>
        <v>4158.9299886997533</v>
      </c>
      <c r="W5" s="32">
        <f t="shared" si="1"/>
        <v>5390.1736359572133</v>
      </c>
      <c r="X5" s="32">
        <f t="shared" si="1"/>
        <v>6015.0506562308638</v>
      </c>
      <c r="Y5" s="32">
        <f t="shared" si="1"/>
        <v>5576.1121062862167</v>
      </c>
      <c r="Z5" s="32">
        <f t="shared" si="1"/>
        <v>5616.215102719706</v>
      </c>
      <c r="AA5" s="32">
        <f t="shared" si="1"/>
        <v>5783.1454934645071</v>
      </c>
      <c r="AB5" s="32">
        <f t="shared" si="1"/>
        <v>7447.2187710017806</v>
      </c>
      <c r="AC5" s="32">
        <f t="shared" si="1"/>
        <v>5880.0507942410413</v>
      </c>
      <c r="AD5" s="32">
        <f t="shared" si="1"/>
        <v>5852.150797248918</v>
      </c>
      <c r="AE5" s="32">
        <f t="shared" si="1"/>
        <v>6807.5802411070317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2344.6888979433338</v>
      </c>
      <c r="D7" s="33">
        <f t="shared" si="2"/>
        <v>1496.6668048302088</v>
      </c>
      <c r="E7" s="33">
        <f t="shared" si="2"/>
        <v>1121.1355520762902</v>
      </c>
      <c r="F7" s="33">
        <f t="shared" si="2"/>
        <v>1290.4494052277246</v>
      </c>
      <c r="G7" s="33">
        <f t="shared" si="2"/>
        <v>1910.5152310374199</v>
      </c>
      <c r="H7" s="33">
        <f t="shared" si="2"/>
        <v>2229.9354315947076</v>
      </c>
      <c r="I7" s="33">
        <f t="shared" si="2"/>
        <v>3044.5672428275561</v>
      </c>
      <c r="J7" s="33">
        <f t="shared" si="2"/>
        <v>3020.9900741232077</v>
      </c>
      <c r="K7" s="33">
        <f t="shared" si="2"/>
        <v>3471.3631344000032</v>
      </c>
      <c r="L7" s="33">
        <f t="shared" si="2"/>
        <v>3467.885949159263</v>
      </c>
      <c r="M7" s="33">
        <f t="shared" si="2"/>
        <v>2741.037621194419</v>
      </c>
      <c r="N7" s="33">
        <f t="shared" si="2"/>
        <v>2714.5388948700388</v>
      </c>
      <c r="O7" s="33">
        <f t="shared" si="2"/>
        <v>3045.5486988538919</v>
      </c>
      <c r="P7" s="33">
        <f t="shared" si="2"/>
        <v>3200.8328841852276</v>
      </c>
      <c r="Q7" s="33">
        <f t="shared" si="2"/>
        <v>3163.573791090856</v>
      </c>
      <c r="R7" s="33">
        <f t="shared" si="2"/>
        <v>2985.0715719892387</v>
      </c>
      <c r="S7" s="33">
        <f t="shared" si="2"/>
        <v>3441.3171750918814</v>
      </c>
      <c r="T7" s="33">
        <f t="shared" si="2"/>
        <v>3711.4156136087149</v>
      </c>
      <c r="U7" s="33">
        <f t="shared" si="2"/>
        <v>3687.3935873813457</v>
      </c>
      <c r="V7" s="33">
        <f t="shared" si="2"/>
        <v>4158.9299886997533</v>
      </c>
      <c r="W7" s="33">
        <f t="shared" si="2"/>
        <v>5390.1736359572133</v>
      </c>
      <c r="X7" s="33">
        <f t="shared" si="2"/>
        <v>6015.0506562308638</v>
      </c>
      <c r="Y7" s="33">
        <f t="shared" si="2"/>
        <v>5576.1121062862167</v>
      </c>
      <c r="Z7" s="33">
        <f t="shared" si="2"/>
        <v>5616.215102719706</v>
      </c>
      <c r="AA7" s="33">
        <f t="shared" si="2"/>
        <v>5783.1454934645071</v>
      </c>
      <c r="AB7" s="33">
        <f t="shared" si="2"/>
        <v>7447.2187710017806</v>
      </c>
      <c r="AC7" s="33">
        <f t="shared" si="2"/>
        <v>5880.0507942410413</v>
      </c>
      <c r="AD7" s="33">
        <f t="shared" si="2"/>
        <v>5852.1360044350604</v>
      </c>
      <c r="AE7" s="33">
        <f t="shared" si="2"/>
        <v>6807.4733398948883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1578.8278487931209</v>
      </c>
      <c r="D8" s="33">
        <f t="shared" si="3"/>
        <v>851.05312565336988</v>
      </c>
      <c r="E8" s="33">
        <f t="shared" si="3"/>
        <v>397.71214710604289</v>
      </c>
      <c r="F8" s="33">
        <f t="shared" si="3"/>
        <v>451.54736732748245</v>
      </c>
      <c r="G8" s="33">
        <f t="shared" si="3"/>
        <v>883.57100098561227</v>
      </c>
      <c r="H8" s="33">
        <f t="shared" si="3"/>
        <v>1154.5210289174004</v>
      </c>
      <c r="I8" s="33">
        <f t="shared" si="3"/>
        <v>2007.762155341625</v>
      </c>
      <c r="J8" s="33">
        <f t="shared" si="3"/>
        <v>1867.6844557235925</v>
      </c>
      <c r="K8" s="33">
        <f t="shared" si="3"/>
        <v>2271.7105135898928</v>
      </c>
      <c r="L8" s="33">
        <f t="shared" si="3"/>
        <v>2432.339535152345</v>
      </c>
      <c r="M8" s="33">
        <f t="shared" si="3"/>
        <v>1701.9208822499113</v>
      </c>
      <c r="N8" s="33">
        <f t="shared" si="3"/>
        <v>1706.4601403891716</v>
      </c>
      <c r="O8" s="33">
        <f t="shared" si="3"/>
        <v>1930.7389966791864</v>
      </c>
      <c r="P8" s="33">
        <f t="shared" si="3"/>
        <v>2222.0225908438974</v>
      </c>
      <c r="Q8" s="33">
        <f t="shared" si="3"/>
        <v>2206.9675509583367</v>
      </c>
      <c r="R8" s="33">
        <f t="shared" si="3"/>
        <v>1997.8380493816542</v>
      </c>
      <c r="S8" s="33">
        <f t="shared" si="3"/>
        <v>2236.5769664922891</v>
      </c>
      <c r="T8" s="33">
        <f t="shared" si="3"/>
        <v>2493.0733045340471</v>
      </c>
      <c r="U8" s="33">
        <f t="shared" si="3"/>
        <v>2467.9465558961988</v>
      </c>
      <c r="V8" s="33">
        <f t="shared" si="3"/>
        <v>2923.0694046482267</v>
      </c>
      <c r="W8" s="33">
        <f t="shared" si="3"/>
        <v>3902.7424783939919</v>
      </c>
      <c r="X8" s="33">
        <f t="shared" si="3"/>
        <v>4480.3877864639207</v>
      </c>
      <c r="Y8" s="33">
        <f t="shared" si="3"/>
        <v>3959.6548598359473</v>
      </c>
      <c r="Z8" s="33">
        <f t="shared" si="3"/>
        <v>3896.2606685778269</v>
      </c>
      <c r="AA8" s="33">
        <f t="shared" si="3"/>
        <v>3816.1757667333372</v>
      </c>
      <c r="AB8" s="33">
        <f t="shared" si="3"/>
        <v>5231.1761139307901</v>
      </c>
      <c r="AC8" s="33">
        <f t="shared" si="3"/>
        <v>3695.9851217507558</v>
      </c>
      <c r="AD8" s="33">
        <f t="shared" si="3"/>
        <v>3648.0475501876654</v>
      </c>
      <c r="AE8" s="33">
        <f t="shared" si="3"/>
        <v>4532.5875338012593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1578.8278487931209</v>
      </c>
      <c r="D9" s="33">
        <f t="shared" si="4"/>
        <v>851.05312565336988</v>
      </c>
      <c r="E9" s="33">
        <f t="shared" si="4"/>
        <v>397.71214710604289</v>
      </c>
      <c r="F9" s="33">
        <f t="shared" si="4"/>
        <v>451.54736732748245</v>
      </c>
      <c r="G9" s="33">
        <f t="shared" si="4"/>
        <v>883.57100098561227</v>
      </c>
      <c r="H9" s="33">
        <f t="shared" si="4"/>
        <v>1154.5210289174004</v>
      </c>
      <c r="I9" s="33">
        <f t="shared" si="4"/>
        <v>2007.762155341625</v>
      </c>
      <c r="J9" s="33">
        <f t="shared" si="4"/>
        <v>1867.6844557235925</v>
      </c>
      <c r="K9" s="33">
        <f t="shared" si="4"/>
        <v>2271.7105135898928</v>
      </c>
      <c r="L9" s="33">
        <f t="shared" si="4"/>
        <v>2432.339535152345</v>
      </c>
      <c r="M9" s="33">
        <f t="shared" si="4"/>
        <v>1701.9208822499113</v>
      </c>
      <c r="N9" s="33">
        <f t="shared" si="4"/>
        <v>1706.4601403891716</v>
      </c>
      <c r="O9" s="33">
        <f t="shared" si="4"/>
        <v>1930.7389966791864</v>
      </c>
      <c r="P9" s="33">
        <f t="shared" si="4"/>
        <v>2222.0225908438974</v>
      </c>
      <c r="Q9" s="33">
        <f t="shared" si="4"/>
        <v>2206.9675509583367</v>
      </c>
      <c r="R9" s="33">
        <f t="shared" si="4"/>
        <v>1997.8380493816542</v>
      </c>
      <c r="S9" s="33">
        <f t="shared" si="4"/>
        <v>2236.5769664922891</v>
      </c>
      <c r="T9" s="33">
        <f t="shared" si="4"/>
        <v>2493.0733045340471</v>
      </c>
      <c r="U9" s="33">
        <f t="shared" si="4"/>
        <v>2467.9465558961988</v>
      </c>
      <c r="V9" s="33">
        <f t="shared" si="4"/>
        <v>2923.0694046482267</v>
      </c>
      <c r="W9" s="33">
        <f t="shared" si="4"/>
        <v>3902.7424783939919</v>
      </c>
      <c r="X9" s="33">
        <f t="shared" si="4"/>
        <v>4480.3877864639207</v>
      </c>
      <c r="Y9" s="33">
        <f t="shared" si="4"/>
        <v>3959.6548598359473</v>
      </c>
      <c r="Z9" s="33">
        <f t="shared" si="4"/>
        <v>3896.2606685778269</v>
      </c>
      <c r="AA9" s="33">
        <f t="shared" si="4"/>
        <v>3816.1757667333372</v>
      </c>
      <c r="AB9" s="33">
        <f t="shared" si="4"/>
        <v>5231.1761139307901</v>
      </c>
      <c r="AC9" s="33">
        <f t="shared" si="4"/>
        <v>3695.9851217507558</v>
      </c>
      <c r="AD9" s="33">
        <f t="shared" si="4"/>
        <v>3648.0475501876654</v>
      </c>
      <c r="AE9" s="33">
        <f t="shared" si="4"/>
        <v>4532.5875338012593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1578.8278487931209</v>
      </c>
      <c r="D10" s="94">
        <f>+'CO2'!D10+'abs CO2'!D10+'CH4'!D10*PCG!$C$5+N2O!D10*PCG!$C$6+HFC!D10+PFC!D10+'SF6'!D10</f>
        <v>851.05312565336988</v>
      </c>
      <c r="E10" s="94">
        <f>+'CO2'!E10+'abs CO2'!E10+'CH4'!E10*PCG!$C$5+N2O!E10*PCG!$C$6+HFC!E10+PFC!E10+'SF6'!E10</f>
        <v>397.71214710604289</v>
      </c>
      <c r="F10" s="94">
        <f>+'CO2'!F10+'abs CO2'!F10+'CH4'!F10*PCG!$C$5+N2O!F10*PCG!$C$6+HFC!F10+PFC!F10+'SF6'!F10</f>
        <v>451.54736732748245</v>
      </c>
      <c r="G10" s="94">
        <f>+'CO2'!G10+'abs CO2'!G10+'CH4'!G10*PCG!$C$5+N2O!G10*PCG!$C$6+HFC!G10+PFC!G10+'SF6'!G10</f>
        <v>883.57100098561227</v>
      </c>
      <c r="H10" s="94">
        <f>+'CO2'!H10+'abs CO2'!H10+'CH4'!H10*PCG!$C$5+N2O!H10*PCG!$C$6+HFC!H10+PFC!H10+'SF6'!H10</f>
        <v>1154.5210289174004</v>
      </c>
      <c r="I10" s="94">
        <f>+'CO2'!I10+'abs CO2'!I10+'CH4'!I10*PCG!$C$5+N2O!I10*PCG!$C$6+HFC!I10+PFC!I10+'SF6'!I10</f>
        <v>2007.762155341625</v>
      </c>
      <c r="J10" s="94">
        <f>+'CO2'!J10+'abs CO2'!J10+'CH4'!J10*PCG!$C$5+N2O!J10*PCG!$C$6+HFC!J10+PFC!J10+'SF6'!J10</f>
        <v>1867.6844557235925</v>
      </c>
      <c r="K10" s="94">
        <f>+'CO2'!K10+'abs CO2'!K10+'CH4'!K10*PCG!$C$5+N2O!K10*PCG!$C$6+HFC!K10+PFC!K10+'SF6'!K10</f>
        <v>2271.7105135898928</v>
      </c>
      <c r="L10" s="94">
        <f>+'CO2'!L10+'abs CO2'!L10+'CH4'!L10*PCG!$C$5+N2O!L10*PCG!$C$6+HFC!L10+PFC!L10+'SF6'!L10</f>
        <v>2432.339535152345</v>
      </c>
      <c r="M10" s="94">
        <f>+'CO2'!M10+'abs CO2'!M10+'CH4'!M10*PCG!$C$5+N2O!M10*PCG!$C$6+HFC!M10+PFC!M10+'SF6'!M10</f>
        <v>1701.9208822499113</v>
      </c>
      <c r="N10" s="94">
        <f>+'CO2'!N10+'abs CO2'!N10+'CH4'!N10*PCG!$C$5+N2O!N10*PCG!$C$6+HFC!N10+PFC!N10+'SF6'!N10</f>
        <v>1706.4601403891716</v>
      </c>
      <c r="O10" s="94">
        <f>+'CO2'!O10+'abs CO2'!O10+'CH4'!O10*PCG!$C$5+N2O!O10*PCG!$C$6+HFC!O10+PFC!O10+'SF6'!O10</f>
        <v>1930.7389966791864</v>
      </c>
      <c r="P10" s="94">
        <f>+'CO2'!P10+'abs CO2'!P10+'CH4'!P10*PCG!$C$5+N2O!P10*PCG!$C$6+HFC!P10+PFC!P10+'SF6'!P10</f>
        <v>2222.0225908438974</v>
      </c>
      <c r="Q10" s="94">
        <f>+'CO2'!Q10+'abs CO2'!Q10+'CH4'!Q10*PCG!$C$5+N2O!Q10*PCG!$C$6+HFC!Q10+PFC!Q10+'SF6'!Q10</f>
        <v>2206.9675509583367</v>
      </c>
      <c r="R10" s="94">
        <f>+'CO2'!R10+'abs CO2'!R10+'CH4'!R10*PCG!$C$5+N2O!R10*PCG!$C$6+HFC!R10+PFC!R10+'SF6'!R10</f>
        <v>1997.8380493816542</v>
      </c>
      <c r="S10" s="94">
        <f>+'CO2'!S10+'abs CO2'!S10+'CH4'!S10*PCG!$C$5+N2O!S10*PCG!$C$6+HFC!S10+PFC!S10+'SF6'!S10</f>
        <v>2236.5769664922891</v>
      </c>
      <c r="T10" s="94">
        <f>+'CO2'!T10+'abs CO2'!T10+'CH4'!T10*PCG!$C$5+N2O!T10*PCG!$C$6+HFC!T10+PFC!T10+'SF6'!T10</f>
        <v>2493.0733045340471</v>
      </c>
      <c r="U10" s="94">
        <f>+'CO2'!U10+'abs CO2'!U10+'CH4'!U10*PCG!$C$5+N2O!U10*PCG!$C$6+HFC!U10+PFC!U10+'SF6'!U10</f>
        <v>2467.9465558961988</v>
      </c>
      <c r="V10" s="94">
        <f>+'CO2'!V10+'abs CO2'!V10+'CH4'!V10*PCG!$C$5+N2O!V10*PCG!$C$6+HFC!V10+PFC!V10+'SF6'!V10</f>
        <v>2923.0694046482267</v>
      </c>
      <c r="W10" s="94">
        <f>+'CO2'!W10+'abs CO2'!W10+'CH4'!W10*PCG!$C$5+N2O!W10*PCG!$C$6+HFC!W10+PFC!W10+'SF6'!W10</f>
        <v>3902.7424783939919</v>
      </c>
      <c r="X10" s="94">
        <f>+'CO2'!X10+'abs CO2'!X10+'CH4'!X10*PCG!$C$5+N2O!X10*PCG!$C$6+HFC!X10+PFC!X10+'SF6'!X10</f>
        <v>4480.3877864639207</v>
      </c>
      <c r="Y10" s="94">
        <f>+'CO2'!Y10+'abs CO2'!Y10+'CH4'!Y10*PCG!$C$5+N2O!Y10*PCG!$C$6+HFC!Y10+PFC!Y10+'SF6'!Y10</f>
        <v>3959.6548598359473</v>
      </c>
      <c r="Z10" s="94">
        <f>+'CO2'!Z10+'abs CO2'!Z10+'CH4'!Z10*PCG!$C$5+N2O!Z10*PCG!$C$6+HFC!Z10+PFC!Z10+'SF6'!Z10</f>
        <v>3896.2606685778269</v>
      </c>
      <c r="AA10" s="94">
        <f>+'CO2'!AA10+'abs CO2'!AA10+'CH4'!AA10*PCG!$C$5+N2O!AA10*PCG!$C$6+HFC!AA10+PFC!AA10+'SF6'!AA10</f>
        <v>3816.1757667333372</v>
      </c>
      <c r="AB10" s="94">
        <f>+'CO2'!AB10+'abs CO2'!AB10+'CH4'!AB10*PCG!$C$5+N2O!AB10*PCG!$C$6+HFC!AB10+PFC!AB10+'SF6'!AB10</f>
        <v>5231.1761139307901</v>
      </c>
      <c r="AC10" s="94">
        <f>+'CO2'!AC10+'abs CO2'!AC10+'CH4'!AC10*PCG!$C$5+N2O!AC10*PCG!$C$6+HFC!AC10+PFC!AC10+'SF6'!AC10</f>
        <v>3695.9851217507558</v>
      </c>
      <c r="AD10" s="94">
        <f>+'CO2'!AD10+'abs CO2'!AD10+'CH4'!AD10*PCG!$C$5+N2O!AD10*PCG!$C$6+HFC!AD10+PFC!AD10+'SF6'!AD10</f>
        <v>3648.0475501876654</v>
      </c>
      <c r="AE10" s="94">
        <f>+'CO2'!AE10+'abs CO2'!AE10+'CH4'!AE10*PCG!$C$5+N2O!AE10*PCG!$C$6+HFC!AE10+PFC!AE10+'SF6'!AE10</f>
        <v>4532.5875338012593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0</v>
      </c>
      <c r="D13" s="94">
        <f>+'CO2'!D13+'abs CO2'!D13+'CH4'!D13*PCG!$C$5+N2O!D13*PCG!$C$6+HFC!D13+PFC!D13+'SF6'!D13</f>
        <v>0</v>
      </c>
      <c r="E13" s="94">
        <f>+'CO2'!E13+'abs CO2'!E13+'CH4'!E13*PCG!$C$5+N2O!E13*PCG!$C$6+HFC!E13+PFC!E13+'SF6'!E13</f>
        <v>0</v>
      </c>
      <c r="F13" s="94">
        <f>+'CO2'!F13+'abs CO2'!F13+'CH4'!F13*PCG!$C$5+N2O!F13*PCG!$C$6+HFC!F13+PFC!F13+'SF6'!F13</f>
        <v>0</v>
      </c>
      <c r="G13" s="94">
        <f>+'CO2'!G13+'abs CO2'!G13+'CH4'!G13*PCG!$C$5+N2O!G13*PCG!$C$6+HFC!G13+PFC!G13+'SF6'!G13</f>
        <v>0</v>
      </c>
      <c r="H13" s="94">
        <f>+'CO2'!H13+'abs CO2'!H13+'CH4'!H13*PCG!$C$5+N2O!H13*PCG!$C$6+HFC!H13+PFC!H13+'SF6'!H13</f>
        <v>0</v>
      </c>
      <c r="I13" s="94">
        <f>+'CO2'!I13+'abs CO2'!I13+'CH4'!I13*PCG!$C$5+N2O!I13*PCG!$C$6+HFC!I13+PFC!I13+'SF6'!I13</f>
        <v>0</v>
      </c>
      <c r="J13" s="94">
        <f>+'CO2'!J13+'abs CO2'!J13+'CH4'!J13*PCG!$C$5+N2O!J13*PCG!$C$6+HFC!J13+PFC!J13+'SF6'!J13</f>
        <v>0</v>
      </c>
      <c r="K13" s="94">
        <f>+'CO2'!K13+'abs CO2'!K13+'CH4'!K13*PCG!$C$5+N2O!K13*PCG!$C$6+HFC!K13+PFC!K13+'SF6'!K13</f>
        <v>0</v>
      </c>
      <c r="L13" s="94">
        <f>+'CO2'!L13+'abs CO2'!L13+'CH4'!L13*PCG!$C$5+N2O!L13*PCG!$C$6+HFC!L13+PFC!L13+'SF6'!L13</f>
        <v>0</v>
      </c>
      <c r="M13" s="94">
        <f>+'CO2'!M13+'abs CO2'!M13+'CH4'!M13*PCG!$C$5+N2O!M13*PCG!$C$6+HFC!M13+PFC!M13+'SF6'!M13</f>
        <v>0</v>
      </c>
      <c r="N13" s="94">
        <f>+'CO2'!N13+'abs CO2'!N13+'CH4'!N13*PCG!$C$5+N2O!N13*PCG!$C$6+HFC!N13+PFC!N13+'SF6'!N13</f>
        <v>0</v>
      </c>
      <c r="O13" s="94">
        <f>+'CO2'!O13+'abs CO2'!O13+'CH4'!O13*PCG!$C$5+N2O!O13*PCG!$C$6+HFC!O13+PFC!O13+'SF6'!O13</f>
        <v>0</v>
      </c>
      <c r="P13" s="94">
        <f>+'CO2'!P13+'abs CO2'!P13+'CH4'!P13*PCG!$C$5+N2O!P13*PCG!$C$6+HFC!P13+PFC!P13+'SF6'!P13</f>
        <v>0</v>
      </c>
      <c r="Q13" s="94">
        <f>+'CO2'!Q13+'abs CO2'!Q13+'CH4'!Q13*PCG!$C$5+N2O!Q13*PCG!$C$6+HFC!Q13+PFC!Q13+'SF6'!Q13</f>
        <v>0</v>
      </c>
      <c r="R13" s="94">
        <f>+'CO2'!R13+'abs CO2'!R13+'CH4'!R13*PCG!$C$5+N2O!R13*PCG!$C$6+HFC!R13+PFC!R13+'SF6'!R13</f>
        <v>0</v>
      </c>
      <c r="S13" s="94">
        <f>+'CO2'!S13+'abs CO2'!S13+'CH4'!S13*PCG!$C$5+N2O!S13*PCG!$C$6+HFC!S13+PFC!S13+'SF6'!S13</f>
        <v>0</v>
      </c>
      <c r="T13" s="94">
        <f>+'CO2'!T13+'abs CO2'!T13+'CH4'!T13*PCG!$C$5+N2O!T13*PCG!$C$6+HFC!T13+PFC!T13+'SF6'!T13</f>
        <v>0</v>
      </c>
      <c r="U13" s="94">
        <f>+'CO2'!U13+'abs CO2'!U13+'CH4'!U13*PCG!$C$5+N2O!U13*PCG!$C$6+HFC!U13+PFC!U13+'SF6'!U13</f>
        <v>0</v>
      </c>
      <c r="V13" s="94">
        <f>+'CO2'!V13+'abs CO2'!V13+'CH4'!V13*PCG!$C$5+N2O!V13*PCG!$C$6+HFC!V13+PFC!V13+'SF6'!V13</f>
        <v>0</v>
      </c>
      <c r="W13" s="94">
        <f>+'CO2'!W13+'abs CO2'!W13+'CH4'!W13*PCG!$C$5+N2O!W13*PCG!$C$6+HFC!W13+PFC!W13+'SF6'!W13</f>
        <v>0</v>
      </c>
      <c r="X13" s="94">
        <f>+'CO2'!X13+'abs CO2'!X13+'CH4'!X13*PCG!$C$5+N2O!X13*PCG!$C$6+HFC!X13+PFC!X13+'SF6'!X13</f>
        <v>0</v>
      </c>
      <c r="Y13" s="94">
        <f>+'CO2'!Y13+'abs CO2'!Y13+'CH4'!Y13*PCG!$C$5+N2O!Y13*PCG!$C$6+HFC!Y13+PFC!Y13+'SF6'!Y13</f>
        <v>0</v>
      </c>
      <c r="Z13" s="94">
        <f>+'CO2'!Z13+'abs CO2'!Z13+'CH4'!Z13*PCG!$C$5+N2O!Z13*PCG!$C$6+HFC!Z13+PFC!Z13+'SF6'!Z13</f>
        <v>0</v>
      </c>
      <c r="AA13" s="94">
        <f>+'CO2'!AA13+'abs CO2'!AA13+'CH4'!AA13*PCG!$C$5+N2O!AA13*PCG!$C$6+HFC!AA13+PFC!AA13+'SF6'!AA13</f>
        <v>0</v>
      </c>
      <c r="AB13" s="94">
        <f>+'CO2'!AB13+'abs CO2'!AB13+'CH4'!AB13*PCG!$C$5+N2O!AB13*PCG!$C$6+HFC!AB13+PFC!AB13+'SF6'!AB13</f>
        <v>0</v>
      </c>
      <c r="AC13" s="94">
        <f>+'CO2'!AC13+'abs CO2'!AC13+'CH4'!AC13*PCG!$C$5+N2O!AC13*PCG!$C$6+HFC!AC13+PFC!AC13+'SF6'!AC13</f>
        <v>0</v>
      </c>
      <c r="AD13" s="94">
        <f>+'CO2'!AD13+'abs CO2'!AD13+'CH4'!AD13*PCG!$C$5+N2O!AD13*PCG!$C$6+HFC!AD13+PFC!AD13+'SF6'!AD13</f>
        <v>0</v>
      </c>
      <c r="AE13" s="94">
        <f>+'CO2'!AE13+'abs CO2'!AE13+'CH4'!AE13*PCG!$C$5+N2O!AE13*PCG!$C$6+HFC!AE13+PFC!AE13+'SF6'!AE13</f>
        <v>0</v>
      </c>
    </row>
    <row r="14" spans="1:32" x14ac:dyDescent="0.2">
      <c r="A14" s="13" t="s">
        <v>37</v>
      </c>
      <c r="B14" s="4" t="s">
        <v>38</v>
      </c>
      <c r="C14" s="33">
        <f>+C15+C16</f>
        <v>0</v>
      </c>
      <c r="D14" s="33">
        <f t="shared" ref="D14:AE14" si="5">+D15+D16</f>
        <v>0</v>
      </c>
      <c r="E14" s="33">
        <f t="shared" si="5"/>
        <v>0</v>
      </c>
      <c r="F14" s="33">
        <f t="shared" si="5"/>
        <v>0</v>
      </c>
      <c r="G14" s="33">
        <f t="shared" si="5"/>
        <v>0</v>
      </c>
      <c r="H14" s="33">
        <f t="shared" si="5"/>
        <v>0</v>
      </c>
      <c r="I14" s="33">
        <f t="shared" si="5"/>
        <v>0</v>
      </c>
      <c r="J14" s="33">
        <f t="shared" si="5"/>
        <v>0</v>
      </c>
      <c r="K14" s="33">
        <f t="shared" si="5"/>
        <v>0</v>
      </c>
      <c r="L14" s="33">
        <f t="shared" si="5"/>
        <v>0</v>
      </c>
      <c r="M14" s="33">
        <f t="shared" si="5"/>
        <v>0</v>
      </c>
      <c r="N14" s="33">
        <f t="shared" si="5"/>
        <v>0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0</v>
      </c>
      <c r="D15" s="94">
        <f>+'CO2'!D15+'abs CO2'!D15+'CH4'!D15*PCG!$C$5+N2O!D15*PCG!$C$6+HFC!D15+PFC!D15+'SF6'!D15</f>
        <v>0</v>
      </c>
      <c r="E15" s="94">
        <f>+'CO2'!E15+'abs CO2'!E15+'CH4'!E15*PCG!$C$5+N2O!E15*PCG!$C$6+HFC!E15+PFC!E15+'SF6'!E15</f>
        <v>0</v>
      </c>
      <c r="F15" s="94">
        <f>+'CO2'!F15+'abs CO2'!F15+'CH4'!F15*PCG!$C$5+N2O!F15*PCG!$C$6+HFC!F15+PFC!F15+'SF6'!F15</f>
        <v>0</v>
      </c>
      <c r="G15" s="94">
        <f>+'CO2'!G15+'abs CO2'!G15+'CH4'!G15*PCG!$C$5+N2O!G15*PCG!$C$6+HFC!G15+PFC!G15+'SF6'!G15</f>
        <v>0</v>
      </c>
      <c r="H15" s="94">
        <f>+'CO2'!H15+'abs CO2'!H15+'CH4'!H15*PCG!$C$5+N2O!H15*PCG!$C$6+HFC!H15+PFC!H15+'SF6'!H15</f>
        <v>0</v>
      </c>
      <c r="I15" s="94">
        <f>+'CO2'!I15+'abs CO2'!I15+'CH4'!I15*PCG!$C$5+N2O!I15*PCG!$C$6+HFC!I15+PFC!I15+'SF6'!I15</f>
        <v>0</v>
      </c>
      <c r="J15" s="94">
        <f>+'CO2'!J15+'abs CO2'!J15+'CH4'!J15*PCG!$C$5+N2O!J15*PCG!$C$6+HFC!J15+PFC!J15+'SF6'!J15</f>
        <v>0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0</v>
      </c>
      <c r="M15" s="94">
        <f>+'CO2'!M15+'abs CO2'!M15+'CH4'!M15*PCG!$C$5+N2O!M15*PCG!$C$6+HFC!M15+PFC!M15+'SF6'!M15</f>
        <v>0</v>
      </c>
      <c r="N15" s="94">
        <f>+'CO2'!N15+'abs CO2'!N15+'CH4'!N15*PCG!$C$5+N2O!N15*PCG!$C$6+HFC!N15+PFC!N15+'SF6'!N15</f>
        <v>0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</v>
      </c>
      <c r="D16" s="94">
        <f>+'CO2'!D16+'abs CO2'!D16+'CH4'!D16*PCG!$C$5+N2O!D16*PCG!$C$6+HFC!D16+PFC!D16+'SF6'!D16</f>
        <v>0</v>
      </c>
      <c r="E16" s="94">
        <f>+'CO2'!E16+'abs CO2'!E16+'CH4'!E16*PCG!$C$5+N2O!E16*PCG!$C$6+HFC!E16+PFC!E16+'SF6'!E16</f>
        <v>0</v>
      </c>
      <c r="F16" s="94">
        <f>+'CO2'!F16+'abs CO2'!F16+'CH4'!F16*PCG!$C$5+N2O!F16*PCG!$C$6+HFC!F16+PFC!F16+'SF6'!F16</f>
        <v>0</v>
      </c>
      <c r="G16" s="94">
        <f>+'CO2'!G16+'abs CO2'!G16+'CH4'!G16*PCG!$C$5+N2O!G16*PCG!$C$6+HFC!G16+PFC!G16+'SF6'!G16</f>
        <v>0</v>
      </c>
      <c r="H16" s="94">
        <f>+'CO2'!H16+'abs CO2'!H16+'CH4'!H16*PCG!$C$5+N2O!H16*PCG!$C$6+HFC!H16+PFC!H16+'SF6'!H16</f>
        <v>0</v>
      </c>
      <c r="I16" s="94">
        <f>+'CO2'!I16+'abs CO2'!I16+'CH4'!I16*PCG!$C$5+N2O!I16*PCG!$C$6+HFC!I16+PFC!I16+'SF6'!I16</f>
        <v>0</v>
      </c>
      <c r="J16" s="94">
        <f>+'CO2'!J16+'abs CO2'!J16+'CH4'!J16*PCG!$C$5+N2O!J16*PCG!$C$6+HFC!J16+PFC!J16+'SF6'!J16</f>
        <v>0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495.27033440530789</v>
      </c>
      <c r="D17" s="33">
        <f t="shared" si="6"/>
        <v>364.05131627755753</v>
      </c>
      <c r="E17" s="33">
        <f t="shared" si="6"/>
        <v>418.41518746572149</v>
      </c>
      <c r="F17" s="33">
        <f t="shared" si="6"/>
        <v>495.95582306420556</v>
      </c>
      <c r="G17" s="33">
        <f t="shared" si="6"/>
        <v>640.90577398409982</v>
      </c>
      <c r="H17" s="33">
        <f t="shared" si="6"/>
        <v>674.58059751198584</v>
      </c>
      <c r="I17" s="33">
        <f t="shared" si="6"/>
        <v>608.46640223853763</v>
      </c>
      <c r="J17" s="33">
        <f t="shared" si="6"/>
        <v>699.01925856683397</v>
      </c>
      <c r="K17" s="33">
        <f t="shared" si="6"/>
        <v>746.66944222390043</v>
      </c>
      <c r="L17" s="33">
        <f t="shared" si="6"/>
        <v>567.89241226320951</v>
      </c>
      <c r="M17" s="33">
        <f t="shared" si="6"/>
        <v>557.28483889453082</v>
      </c>
      <c r="N17" s="33">
        <f t="shared" si="6"/>
        <v>548.44998681425227</v>
      </c>
      <c r="O17" s="33">
        <f t="shared" si="6"/>
        <v>650.60073759295062</v>
      </c>
      <c r="P17" s="33">
        <f t="shared" si="6"/>
        <v>521.91195549016936</v>
      </c>
      <c r="Q17" s="33">
        <f t="shared" si="6"/>
        <v>489.24266316473535</v>
      </c>
      <c r="R17" s="33">
        <f t="shared" si="6"/>
        <v>489.19589955878718</v>
      </c>
      <c r="S17" s="33">
        <f t="shared" si="6"/>
        <v>686.72629363266071</v>
      </c>
      <c r="T17" s="33">
        <f t="shared" si="6"/>
        <v>669.99937045668753</v>
      </c>
      <c r="U17" s="33">
        <f t="shared" si="6"/>
        <v>613.02497775157781</v>
      </c>
      <c r="V17" s="33">
        <f t="shared" si="6"/>
        <v>619.91821138128853</v>
      </c>
      <c r="W17" s="33">
        <f t="shared" si="6"/>
        <v>860.88862821379678</v>
      </c>
      <c r="X17" s="33">
        <f t="shared" si="6"/>
        <v>850.80216649912961</v>
      </c>
      <c r="Y17" s="33">
        <f t="shared" si="6"/>
        <v>856.78613700096048</v>
      </c>
      <c r="Z17" s="33">
        <f t="shared" si="6"/>
        <v>925.81765221803153</v>
      </c>
      <c r="AA17" s="33">
        <f t="shared" si="6"/>
        <v>1246.3770370013758</v>
      </c>
      <c r="AB17" s="33">
        <f t="shared" si="6"/>
        <v>1391.6167439753101</v>
      </c>
      <c r="AC17" s="33">
        <f t="shared" si="6"/>
        <v>1350.1277440759468</v>
      </c>
      <c r="AD17" s="33">
        <f t="shared" si="6"/>
        <v>1285.6418823968468</v>
      </c>
      <c r="AE17" s="33">
        <f t="shared" si="6"/>
        <v>1343.6483775847771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0</v>
      </c>
      <c r="D21" s="94">
        <f>+'CO2'!D21+'abs CO2'!D21+'CH4'!D21*PCG!$C$5+N2O!D21*PCG!$C$6+HFC!D21+PFC!D21+'SF6'!D21</f>
        <v>0</v>
      </c>
      <c r="E21" s="94">
        <f>+'CO2'!E21+'abs CO2'!E21+'CH4'!E21*PCG!$C$5+N2O!E21*PCG!$C$6+HFC!E21+PFC!E21+'SF6'!E21</f>
        <v>0</v>
      </c>
      <c r="F21" s="94">
        <f>+'CO2'!F21+'abs CO2'!F21+'CH4'!F21*PCG!$C$5+N2O!F21*PCG!$C$6+HFC!F21+PFC!F21+'SF6'!F21</f>
        <v>0</v>
      </c>
      <c r="G21" s="94">
        <f>+'CO2'!G21+'abs CO2'!G21+'CH4'!G21*PCG!$C$5+N2O!G21*PCG!$C$6+HFC!G21+PFC!G21+'SF6'!G21</f>
        <v>0</v>
      </c>
      <c r="H21" s="94">
        <f>+'CO2'!H21+'abs CO2'!H21+'CH4'!H21*PCG!$C$5+N2O!H21*PCG!$C$6+HFC!H21+PFC!H21+'SF6'!H21</f>
        <v>0</v>
      </c>
      <c r="I21" s="94">
        <f>+'CO2'!I21+'abs CO2'!I21+'CH4'!I21*PCG!$C$5+N2O!I21*PCG!$C$6+HFC!I21+PFC!I21+'SF6'!I21</f>
        <v>0</v>
      </c>
      <c r="J21" s="94">
        <f>+'CO2'!J21+'abs CO2'!J21+'CH4'!J21*PCG!$C$5+N2O!J21*PCG!$C$6+HFC!J21+PFC!J21+'SF6'!J21</f>
        <v>0</v>
      </c>
      <c r="K21" s="94">
        <f>+'CO2'!K21+'abs CO2'!K21+'CH4'!K21*PCG!$C$5+N2O!K21*PCG!$C$6+HFC!K21+PFC!K21+'SF6'!K21</f>
        <v>0</v>
      </c>
      <c r="L21" s="94">
        <f>+'CO2'!L21+'abs CO2'!L21+'CH4'!L21*PCG!$C$5+N2O!L21*PCG!$C$6+HFC!L21+PFC!L21+'SF6'!L21</f>
        <v>0</v>
      </c>
      <c r="M21" s="94">
        <f>+'CO2'!M21+'abs CO2'!M21+'CH4'!M21*PCG!$C$5+N2O!M21*PCG!$C$6+HFC!M21+PFC!M21+'SF6'!M21</f>
        <v>0</v>
      </c>
      <c r="N21" s="94">
        <f>+'CO2'!N21+'abs CO2'!N21+'CH4'!N21*PCG!$C$5+N2O!N21*PCG!$C$6+HFC!N21+PFC!N21+'SF6'!N21</f>
        <v>0</v>
      </c>
      <c r="O21" s="94">
        <f>+'CO2'!O21+'abs CO2'!O21+'CH4'!O21*PCG!$C$5+N2O!O21*PCG!$C$6+HFC!O21+PFC!O21+'SF6'!O21</f>
        <v>0</v>
      </c>
      <c r="P21" s="94">
        <f>+'CO2'!P21+'abs CO2'!P21+'CH4'!P21*PCG!$C$5+N2O!P21*PCG!$C$6+HFC!P21+PFC!P21+'SF6'!P21</f>
        <v>0</v>
      </c>
      <c r="Q21" s="94">
        <f>+'CO2'!Q21+'abs CO2'!Q21+'CH4'!Q21*PCG!$C$5+N2O!Q21*PCG!$C$6+HFC!Q21+PFC!Q21+'SF6'!Q21</f>
        <v>0</v>
      </c>
      <c r="R21" s="94">
        <f>+'CO2'!R21+'abs CO2'!R21+'CH4'!R21*PCG!$C$5+N2O!R21*PCG!$C$6+HFC!R21+PFC!R21+'SF6'!R21</f>
        <v>0</v>
      </c>
      <c r="S21" s="94">
        <f>+'CO2'!S21+'abs CO2'!S21+'CH4'!S21*PCG!$C$5+N2O!S21*PCG!$C$6+HFC!S21+PFC!S21+'SF6'!S21</f>
        <v>0</v>
      </c>
      <c r="T21" s="94">
        <f>+'CO2'!T21+'abs CO2'!T21+'CH4'!T21*PCG!$C$5+N2O!T21*PCG!$C$6+HFC!T21+PFC!T21+'SF6'!T21</f>
        <v>0</v>
      </c>
      <c r="U21" s="94">
        <f>+'CO2'!U21+'abs CO2'!U21+'CH4'!U21*PCG!$C$5+N2O!U21*PCG!$C$6+HFC!U21+PFC!U21+'SF6'!U21</f>
        <v>0</v>
      </c>
      <c r="V21" s="94">
        <f>+'CO2'!V21+'abs CO2'!V21+'CH4'!V21*PCG!$C$5+N2O!V21*PCG!$C$6+HFC!V21+PFC!V21+'SF6'!V21</f>
        <v>0</v>
      </c>
      <c r="W21" s="94">
        <f>+'CO2'!W21+'abs CO2'!W21+'CH4'!W21*PCG!$C$5+N2O!W21*PCG!$C$6+HFC!W21+PFC!W21+'SF6'!W21</f>
        <v>0</v>
      </c>
      <c r="X21" s="94">
        <f>+'CO2'!X21+'abs CO2'!X21+'CH4'!X21*PCG!$C$5+N2O!X21*PCG!$C$6+HFC!X21+PFC!X21+'SF6'!X21</f>
        <v>0</v>
      </c>
      <c r="Y21" s="94">
        <f>+'CO2'!Y21+'abs CO2'!Y21+'CH4'!Y21*PCG!$C$5+N2O!Y21*PCG!$C$6+HFC!Y21+PFC!Y21+'SF6'!Y21</f>
        <v>0</v>
      </c>
      <c r="Z21" s="94">
        <f>+'CO2'!Z21+'abs CO2'!Z21+'CH4'!Z21*PCG!$C$5+N2O!Z21*PCG!$C$6+HFC!Z21+PFC!Z21+'SF6'!Z21</f>
        <v>0</v>
      </c>
      <c r="AA21" s="94">
        <f>+'CO2'!AA21+'abs CO2'!AA21+'CH4'!AA21*PCG!$C$5+N2O!AA21*PCG!$C$6+HFC!AA21+PFC!AA21+'SF6'!AA21</f>
        <v>0</v>
      </c>
      <c r="AB21" s="94">
        <f>+'CO2'!AB21+'abs CO2'!AB21+'CH4'!AB21*PCG!$C$5+N2O!AB21*PCG!$C$6+HFC!AB21+PFC!AB21+'SF6'!AB21</f>
        <v>0</v>
      </c>
      <c r="AC21" s="94">
        <f>+'CO2'!AC21+'abs CO2'!AC21+'CH4'!AC21*PCG!$C$5+N2O!AC21*PCG!$C$6+HFC!AC21+PFC!AC21+'SF6'!AC21</f>
        <v>0</v>
      </c>
      <c r="AD21" s="94">
        <f>+'CO2'!AD21+'abs CO2'!AD21+'CH4'!AD21*PCG!$C$5+N2O!AD21*PCG!$C$6+HFC!AD21+PFC!AD21+'SF6'!AD21</f>
        <v>0</v>
      </c>
      <c r="AE21" s="94">
        <f>+'CO2'!AE21+'abs CO2'!AE21+'CH4'!AE21*PCG!$C$5+N2O!AE21*PCG!$C$6+HFC!AE21+PFC!AE21+'SF6'!AE21</f>
        <v>0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0</v>
      </c>
      <c r="D22" s="94">
        <f>+'CO2'!D22+'abs CO2'!D22+'CH4'!D22*PCG!$C$5+N2O!D22*PCG!$C$6+HFC!D22+PFC!D22+'SF6'!D22</f>
        <v>0</v>
      </c>
      <c r="E22" s="94">
        <f>+'CO2'!E22+'abs CO2'!E22+'CH4'!E22*PCG!$C$5+N2O!E22*PCG!$C$6+HFC!E22+PFC!E22+'SF6'!E22</f>
        <v>0</v>
      </c>
      <c r="F22" s="94">
        <f>+'CO2'!F22+'abs CO2'!F22+'CH4'!F22*PCG!$C$5+N2O!F22*PCG!$C$6+HFC!F22+PFC!F22+'SF6'!F22</f>
        <v>0</v>
      </c>
      <c r="G22" s="94">
        <f>+'CO2'!G22+'abs CO2'!G22+'CH4'!G22*PCG!$C$5+N2O!G22*PCG!$C$6+HFC!G22+PFC!G22+'SF6'!G22</f>
        <v>0</v>
      </c>
      <c r="H22" s="94">
        <f>+'CO2'!H22+'abs CO2'!H22+'CH4'!H22*PCG!$C$5+N2O!H22*PCG!$C$6+HFC!H22+PFC!H22+'SF6'!H22</f>
        <v>0</v>
      </c>
      <c r="I22" s="94">
        <f>+'CO2'!I22+'abs CO2'!I22+'CH4'!I22*PCG!$C$5+N2O!I22*PCG!$C$6+HFC!I22+PFC!I22+'SF6'!I22</f>
        <v>0</v>
      </c>
      <c r="J22" s="94">
        <f>+'CO2'!J22+'abs CO2'!J22+'CH4'!J22*PCG!$C$5+N2O!J22*PCG!$C$6+HFC!J22+PFC!J22+'SF6'!J22</f>
        <v>0</v>
      </c>
      <c r="K22" s="94">
        <f>+'CO2'!K22+'abs CO2'!K22+'CH4'!K22*PCG!$C$5+N2O!K22*PCG!$C$6+HFC!K22+PFC!K22+'SF6'!K22</f>
        <v>0</v>
      </c>
      <c r="L22" s="94">
        <f>+'CO2'!L22+'abs CO2'!L22+'CH4'!L22*PCG!$C$5+N2O!L22*PCG!$C$6+HFC!L22+PFC!L22+'SF6'!L22</f>
        <v>0</v>
      </c>
      <c r="M22" s="94">
        <f>+'CO2'!M22+'abs CO2'!M22+'CH4'!M22*PCG!$C$5+N2O!M22*PCG!$C$6+HFC!M22+PFC!M22+'SF6'!M22</f>
        <v>0</v>
      </c>
      <c r="N22" s="94">
        <f>+'CO2'!N22+'abs CO2'!N22+'CH4'!N22*PCG!$C$5+N2O!N22*PCG!$C$6+HFC!N22+PFC!N22+'SF6'!N22</f>
        <v>0</v>
      </c>
      <c r="O22" s="94">
        <f>+'CO2'!O22+'abs CO2'!O22+'CH4'!O22*PCG!$C$5+N2O!O22*PCG!$C$6+HFC!O22+PFC!O22+'SF6'!O22</f>
        <v>0</v>
      </c>
      <c r="P22" s="94">
        <f>+'CO2'!P22+'abs CO2'!P22+'CH4'!P22*PCG!$C$5+N2O!P22*PCG!$C$6+HFC!P22+PFC!P22+'SF6'!P22</f>
        <v>0</v>
      </c>
      <c r="Q22" s="94">
        <f>+'CO2'!Q22+'abs CO2'!Q22+'CH4'!Q22*PCG!$C$5+N2O!Q22*PCG!$C$6+HFC!Q22+PFC!Q22+'SF6'!Q22</f>
        <v>0</v>
      </c>
      <c r="R22" s="94">
        <f>+'CO2'!R22+'abs CO2'!R22+'CH4'!R22*PCG!$C$5+N2O!R22*PCG!$C$6+HFC!R22+PFC!R22+'SF6'!R22</f>
        <v>0</v>
      </c>
      <c r="S22" s="94">
        <f>+'CO2'!S22+'abs CO2'!S22+'CH4'!S22*PCG!$C$5+N2O!S22*PCG!$C$6+HFC!S22+PFC!S22+'SF6'!S22</f>
        <v>0</v>
      </c>
      <c r="T22" s="94">
        <f>+'CO2'!T22+'abs CO2'!T22+'CH4'!T22*PCG!$C$5+N2O!T22*PCG!$C$6+HFC!T22+PFC!T22+'SF6'!T22</f>
        <v>0</v>
      </c>
      <c r="U22" s="94">
        <f>+'CO2'!U22+'abs CO2'!U22+'CH4'!U22*PCG!$C$5+N2O!U22*PCG!$C$6+HFC!U22+PFC!U22+'SF6'!U22</f>
        <v>0</v>
      </c>
      <c r="V22" s="94">
        <f>+'CO2'!V22+'abs CO2'!V22+'CH4'!V22*PCG!$C$5+N2O!V22*PCG!$C$6+HFC!V22+PFC!V22+'SF6'!V22</f>
        <v>0</v>
      </c>
      <c r="W22" s="94">
        <f>+'CO2'!W22+'abs CO2'!W22+'CH4'!W22*PCG!$C$5+N2O!W22*PCG!$C$6+HFC!W22+PFC!W22+'SF6'!W22</f>
        <v>0</v>
      </c>
      <c r="X22" s="94">
        <f>+'CO2'!X22+'abs CO2'!X22+'CH4'!X22*PCG!$C$5+N2O!X22*PCG!$C$6+HFC!X22+PFC!X22+'SF6'!X22</f>
        <v>0</v>
      </c>
      <c r="Y22" s="94">
        <f>+'CO2'!Y22+'abs CO2'!Y22+'CH4'!Y22*PCG!$C$5+N2O!Y22*PCG!$C$6+HFC!Y22+PFC!Y22+'SF6'!Y22</f>
        <v>0</v>
      </c>
      <c r="Z22" s="94">
        <f>+'CO2'!Z22+'abs CO2'!Z22+'CH4'!Z22*PCG!$C$5+N2O!Z22*PCG!$C$6+HFC!Z22+PFC!Z22+'SF6'!Z22</f>
        <v>0</v>
      </c>
      <c r="AA22" s="94">
        <f>+'CO2'!AA22+'abs CO2'!AA22+'CH4'!AA22*PCG!$C$5+N2O!AA22*PCG!$C$6+HFC!AA22+PFC!AA22+'SF6'!AA22</f>
        <v>0</v>
      </c>
      <c r="AB22" s="94">
        <f>+'CO2'!AB22+'abs CO2'!AB22+'CH4'!AB22*PCG!$C$5+N2O!AB22*PCG!$C$6+HFC!AB22+PFC!AB22+'SF6'!AB22</f>
        <v>0</v>
      </c>
      <c r="AC22" s="94">
        <f>+'CO2'!AC22+'abs CO2'!AC22+'CH4'!AC22*PCG!$C$5+N2O!AC22*PCG!$C$6+HFC!AC22+PFC!AC22+'SF6'!AC22</f>
        <v>0</v>
      </c>
      <c r="AD22" s="94">
        <f>+'CO2'!AD22+'abs CO2'!AD22+'CH4'!AD22*PCG!$C$5+N2O!AD22*PCG!$C$6+HFC!AD22+PFC!AD22+'SF6'!AD22</f>
        <v>0</v>
      </c>
      <c r="AE22" s="94">
        <f>+'CO2'!AE22+'abs CO2'!AE22+'CH4'!AE22*PCG!$C$5+N2O!AE22*PCG!$C$6+HFC!AE22+PFC!AE22+'SF6'!AE22</f>
        <v>0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0</v>
      </c>
      <c r="D23" s="94">
        <f>+'CO2'!D23+'abs CO2'!D23+'CH4'!D23*PCG!$C$5+N2O!D23*PCG!$C$6+HFC!D23+PFC!D23+'SF6'!D23</f>
        <v>0</v>
      </c>
      <c r="E23" s="94">
        <f>+'CO2'!E23+'abs CO2'!E23+'CH4'!E23*PCG!$C$5+N2O!E23*PCG!$C$6+HFC!E23+PFC!E23+'SF6'!E23</f>
        <v>0</v>
      </c>
      <c r="F23" s="94">
        <f>+'CO2'!F23+'abs CO2'!F23+'CH4'!F23*PCG!$C$5+N2O!F23*PCG!$C$6+HFC!F23+PFC!F23+'SF6'!F23</f>
        <v>0</v>
      </c>
      <c r="G23" s="94">
        <f>+'CO2'!G23+'abs CO2'!G23+'CH4'!G23*PCG!$C$5+N2O!G23*PCG!$C$6+HFC!G23+PFC!G23+'SF6'!G23</f>
        <v>0</v>
      </c>
      <c r="H23" s="94">
        <f>+'CO2'!H23+'abs CO2'!H23+'CH4'!H23*PCG!$C$5+N2O!H23*PCG!$C$6+HFC!H23+PFC!H23+'SF6'!H23</f>
        <v>0</v>
      </c>
      <c r="I23" s="94">
        <f>+'CO2'!I23+'abs CO2'!I23+'CH4'!I23*PCG!$C$5+N2O!I23*PCG!$C$6+HFC!I23+PFC!I23+'SF6'!I23</f>
        <v>0</v>
      </c>
      <c r="J23" s="94">
        <f>+'CO2'!J23+'abs CO2'!J23+'CH4'!J23*PCG!$C$5+N2O!J23*PCG!$C$6+HFC!J23+PFC!J23+'SF6'!J23</f>
        <v>0</v>
      </c>
      <c r="K23" s="94">
        <f>+'CO2'!K23+'abs CO2'!K23+'CH4'!K23*PCG!$C$5+N2O!K23*PCG!$C$6+HFC!K23+PFC!K23+'SF6'!K23</f>
        <v>0</v>
      </c>
      <c r="L23" s="94">
        <f>+'CO2'!L23+'abs CO2'!L23+'CH4'!L23*PCG!$C$5+N2O!L23*PCG!$C$6+HFC!L23+PFC!L23+'SF6'!L23</f>
        <v>0</v>
      </c>
      <c r="M23" s="94">
        <f>+'CO2'!M23+'abs CO2'!M23+'CH4'!M23*PCG!$C$5+N2O!M23*PCG!$C$6+HFC!M23+PFC!M23+'SF6'!M23</f>
        <v>0</v>
      </c>
      <c r="N23" s="94">
        <f>+'CO2'!N23+'abs CO2'!N23+'CH4'!N23*PCG!$C$5+N2O!N23*PCG!$C$6+HFC!N23+PFC!N23+'SF6'!N23</f>
        <v>0</v>
      </c>
      <c r="O23" s="94">
        <f>+'CO2'!O23+'abs CO2'!O23+'CH4'!O23*PCG!$C$5+N2O!O23*PCG!$C$6+HFC!O23+PFC!O23+'SF6'!O23</f>
        <v>0</v>
      </c>
      <c r="P23" s="94">
        <f>+'CO2'!P23+'abs CO2'!P23+'CH4'!P23*PCG!$C$5+N2O!P23*PCG!$C$6+HFC!P23+PFC!P23+'SF6'!P23</f>
        <v>0</v>
      </c>
      <c r="Q23" s="94">
        <f>+'CO2'!Q23+'abs CO2'!Q23+'CH4'!Q23*PCG!$C$5+N2O!Q23*PCG!$C$6+HFC!Q23+PFC!Q23+'SF6'!Q23</f>
        <v>0</v>
      </c>
      <c r="R23" s="94">
        <f>+'CO2'!R23+'abs CO2'!R23+'CH4'!R23*PCG!$C$5+N2O!R23*PCG!$C$6+HFC!R23+PFC!R23+'SF6'!R23</f>
        <v>0</v>
      </c>
      <c r="S23" s="94">
        <f>+'CO2'!S23+'abs CO2'!S23+'CH4'!S23*PCG!$C$5+N2O!S23*PCG!$C$6+HFC!S23+PFC!S23+'SF6'!S23</f>
        <v>0</v>
      </c>
      <c r="T23" s="94">
        <f>+'CO2'!T23+'abs CO2'!T23+'CH4'!T23*PCG!$C$5+N2O!T23*PCG!$C$6+HFC!T23+PFC!T23+'SF6'!T23</f>
        <v>0</v>
      </c>
      <c r="U23" s="94">
        <f>+'CO2'!U23+'abs CO2'!U23+'CH4'!U23*PCG!$C$5+N2O!U23*PCG!$C$6+HFC!U23+PFC!U23+'SF6'!U23</f>
        <v>0</v>
      </c>
      <c r="V23" s="94">
        <f>+'CO2'!V23+'abs CO2'!V23+'CH4'!V23*PCG!$C$5+N2O!V23*PCG!$C$6+HFC!V23+PFC!V23+'SF6'!V23</f>
        <v>0</v>
      </c>
      <c r="W23" s="94">
        <f>+'CO2'!W23+'abs CO2'!W23+'CH4'!W23*PCG!$C$5+N2O!W23*PCG!$C$6+HFC!W23+PFC!W23+'SF6'!W23</f>
        <v>0</v>
      </c>
      <c r="X23" s="94">
        <f>+'CO2'!X23+'abs CO2'!X23+'CH4'!X23*PCG!$C$5+N2O!X23*PCG!$C$6+HFC!X23+PFC!X23+'SF6'!X23</f>
        <v>0</v>
      </c>
      <c r="Y23" s="94">
        <f>+'CO2'!Y23+'abs CO2'!Y23+'CH4'!Y23*PCG!$C$5+N2O!Y23*PCG!$C$6+HFC!Y23+PFC!Y23+'SF6'!Y23</f>
        <v>0</v>
      </c>
      <c r="Z23" s="94">
        <f>+'CO2'!Z23+'abs CO2'!Z23+'CH4'!Z23*PCG!$C$5+N2O!Z23*PCG!$C$6+HFC!Z23+PFC!Z23+'SF6'!Z23</f>
        <v>0</v>
      </c>
      <c r="AA23" s="94">
        <f>+'CO2'!AA23+'abs CO2'!AA23+'CH4'!AA23*PCG!$C$5+N2O!AA23*PCG!$C$6+HFC!AA23+PFC!AA23+'SF6'!AA23</f>
        <v>99.602775083854709</v>
      </c>
      <c r="AB23" s="94">
        <f>+'CO2'!AB23+'abs CO2'!AB23+'CH4'!AB23*PCG!$C$5+N2O!AB23*PCG!$C$6+HFC!AB23+PFC!AB23+'SF6'!AB23</f>
        <v>157.96014695965104</v>
      </c>
      <c r="AC23" s="94">
        <f>+'CO2'!AC23+'abs CO2'!AC23+'CH4'!AC23*PCG!$C$5+N2O!AC23*PCG!$C$6+HFC!AC23+PFC!AC23+'SF6'!AC23</f>
        <v>137.32329108151097</v>
      </c>
      <c r="AD23" s="94">
        <f>+'CO2'!AD23+'abs CO2'!AD23+'CH4'!AD23*PCG!$C$5+N2O!AD23*PCG!$C$6+HFC!AD23+PFC!AD23+'SF6'!AD23</f>
        <v>93.457805657980387</v>
      </c>
      <c r="AE23" s="94">
        <f>+'CO2'!AE23+'abs CO2'!AE23+'CH4'!AE23*PCG!$C$5+N2O!AE23*PCG!$C$6+HFC!AE23+PFC!AE23+'SF6'!AE23</f>
        <v>68.955283352732977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479.11082444094114</v>
      </c>
      <c r="D26" s="94">
        <f>+'CO2'!D26+'abs CO2'!D26+'CH4'!D26*PCG!$C$5+N2O!D26*PCG!$C$6+HFC!D26+PFC!D26+'SF6'!D26</f>
        <v>347.72637346539597</v>
      </c>
      <c r="E26" s="94">
        <f>+'CO2'!E26+'abs CO2'!E26+'CH4'!E26*PCG!$C$5+N2O!E26*PCG!$C$6+HFC!E26+PFC!E26+'SF6'!E26</f>
        <v>398.34990993980506</v>
      </c>
      <c r="F26" s="94">
        <f>+'CO2'!F26+'abs CO2'!F26+'CH4'!F26*PCG!$C$5+N2O!F26*PCG!$C$6+HFC!F26+PFC!F26+'SF6'!F26</f>
        <v>463.33699294733987</v>
      </c>
      <c r="G26" s="94">
        <f>+'CO2'!G26+'abs CO2'!G26+'CH4'!G26*PCG!$C$5+N2O!G26*PCG!$C$6+HFC!G26+PFC!G26+'SF6'!G26</f>
        <v>605.22052286345649</v>
      </c>
      <c r="H26" s="94">
        <f>+'CO2'!H26+'abs CO2'!H26+'CH4'!H26*PCG!$C$5+N2O!H26*PCG!$C$6+HFC!H26+PFC!H26+'SF6'!H26</f>
        <v>634.69480569377481</v>
      </c>
      <c r="I26" s="94">
        <f>+'CO2'!I26+'abs CO2'!I26+'CH4'!I26*PCG!$C$5+N2O!I26*PCG!$C$6+HFC!I26+PFC!I26+'SF6'!I26</f>
        <v>578.46312845213208</v>
      </c>
      <c r="J26" s="94">
        <f>+'CO2'!J26+'abs CO2'!J26+'CH4'!J26*PCG!$C$5+N2O!J26*PCG!$C$6+HFC!J26+PFC!J26+'SF6'!J26</f>
        <v>646.52193706902119</v>
      </c>
      <c r="K26" s="94">
        <f>+'CO2'!K26+'abs CO2'!K26+'CH4'!K26*PCG!$C$5+N2O!K26*PCG!$C$6+HFC!K26+PFC!K26+'SF6'!K26</f>
        <v>700.97773254353626</v>
      </c>
      <c r="L26" s="94">
        <f>+'CO2'!L26+'abs CO2'!L26+'CH4'!L26*PCG!$C$5+N2O!L26*PCG!$C$6+HFC!L26+PFC!L26+'SF6'!L26</f>
        <v>536.39595232806516</v>
      </c>
      <c r="M26" s="94">
        <f>+'CO2'!M26+'abs CO2'!M26+'CH4'!M26*PCG!$C$5+N2O!M26*PCG!$C$6+HFC!M26+PFC!M26+'SF6'!M26</f>
        <v>528.67992103920722</v>
      </c>
      <c r="N26" s="94">
        <f>+'CO2'!N26+'abs CO2'!N26+'CH4'!N26*PCG!$C$5+N2O!N26*PCG!$C$6+HFC!N26+PFC!N26+'SF6'!N26</f>
        <v>503.31293028765168</v>
      </c>
      <c r="O26" s="94">
        <f>+'CO2'!O26+'abs CO2'!O26+'CH4'!O26*PCG!$C$5+N2O!O26*PCG!$C$6+HFC!O26+PFC!O26+'SF6'!O26</f>
        <v>611.78143316566275</v>
      </c>
      <c r="P26" s="94">
        <f>+'CO2'!P26+'abs CO2'!P26+'CH4'!P26*PCG!$C$5+N2O!P26*PCG!$C$6+HFC!P26+PFC!P26+'SF6'!P26</f>
        <v>488.96190872551352</v>
      </c>
      <c r="Q26" s="94">
        <f>+'CO2'!Q26+'abs CO2'!Q26+'CH4'!Q26*PCG!$C$5+N2O!Q26*PCG!$C$6+HFC!Q26+PFC!Q26+'SF6'!Q26</f>
        <v>457.59078437083144</v>
      </c>
      <c r="R26" s="94">
        <f>+'CO2'!R26+'abs CO2'!R26+'CH4'!R26*PCG!$C$5+N2O!R26*PCG!$C$6+HFC!R26+PFC!R26+'SF6'!R26</f>
        <v>463.77984716435753</v>
      </c>
      <c r="S26" s="94">
        <f>+'CO2'!S26+'abs CO2'!S26+'CH4'!S26*PCG!$C$5+N2O!S26*PCG!$C$6+HFC!S26+PFC!S26+'SF6'!S26</f>
        <v>650.60225833315155</v>
      </c>
      <c r="T26" s="94">
        <f>+'CO2'!T26+'abs CO2'!T26+'CH4'!T26*PCG!$C$5+N2O!T26*PCG!$C$6+HFC!T26+PFC!T26+'SF6'!T26</f>
        <v>606.28709154568946</v>
      </c>
      <c r="U26" s="94">
        <f>+'CO2'!U26+'abs CO2'!U26+'CH4'!U26*PCG!$C$5+N2O!U26*PCG!$C$6+HFC!U26+PFC!U26+'SF6'!U26</f>
        <v>568.08119244615034</v>
      </c>
      <c r="V26" s="94">
        <f>+'CO2'!V26+'abs CO2'!V26+'CH4'!V26*PCG!$C$5+N2O!V26*PCG!$C$6+HFC!V26+PFC!V26+'SF6'!V26</f>
        <v>577.23119548335649</v>
      </c>
      <c r="W26" s="94">
        <f>+'CO2'!W26+'abs CO2'!W26+'CH4'!W26*PCG!$C$5+N2O!W26*PCG!$C$6+HFC!W26+PFC!W26+'SF6'!W26</f>
        <v>793.66055346508597</v>
      </c>
      <c r="X26" s="94">
        <f>+'CO2'!X26+'abs CO2'!X26+'CH4'!X26*PCG!$C$5+N2O!X26*PCG!$C$6+HFC!X26+PFC!X26+'SF6'!X26</f>
        <v>724.804525515205</v>
      </c>
      <c r="Y26" s="94">
        <f>+'CO2'!Y26+'abs CO2'!Y26+'CH4'!Y26*PCG!$C$5+N2O!Y26*PCG!$C$6+HFC!Y26+PFC!Y26+'SF6'!Y26</f>
        <v>646.34547317939632</v>
      </c>
      <c r="Z26" s="94">
        <f>+'CO2'!Z26+'abs CO2'!Z26+'CH4'!Z26*PCG!$C$5+N2O!Z26*PCG!$C$6+HFC!Z26+PFC!Z26+'SF6'!Z26</f>
        <v>727.3245229947081</v>
      </c>
      <c r="AA26" s="94">
        <f>+'CO2'!AA26+'abs CO2'!AA26+'CH4'!AA26*PCG!$C$5+N2O!AA26*PCG!$C$6+HFC!AA26+PFC!AA26+'SF6'!AA26</f>
        <v>988.24845020433941</v>
      </c>
      <c r="AB26" s="94">
        <f>+'CO2'!AB26+'abs CO2'!AB26+'CH4'!AB26*PCG!$C$5+N2O!AB26*PCG!$C$6+HFC!AB26+PFC!AB26+'SF6'!AB26</f>
        <v>1051.6448354268207</v>
      </c>
      <c r="AC26" s="94">
        <f>+'CO2'!AC26+'abs CO2'!AC26+'CH4'!AC26*PCG!$C$5+N2O!AC26*PCG!$C$6+HFC!AC26+PFC!AC26+'SF6'!AC26</f>
        <v>1098.4872984630742</v>
      </c>
      <c r="AD26" s="94">
        <f>+'CO2'!AD26+'abs CO2'!AD26+'CH4'!AD26*PCG!$C$5+N2O!AD26*PCG!$C$6+HFC!AD26+PFC!AD26+'SF6'!AD26</f>
        <v>1112.228843381479</v>
      </c>
      <c r="AE26" s="94">
        <f>+'CO2'!AE26+'abs CO2'!AE26+'CH4'!AE26*PCG!$C$5+N2O!AE26*PCG!$C$6+HFC!AE26+PFC!AE26+'SF6'!AE26</f>
        <v>1185.4097226445654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16.159509964366773</v>
      </c>
      <c r="D30" s="94">
        <f>+'CO2'!D30+'abs CO2'!D30+'CH4'!D30*PCG!$C$5+N2O!D30*PCG!$C$6+HFC!D30+PFC!D30+'SF6'!D30</f>
        <v>16.324942812161584</v>
      </c>
      <c r="E30" s="94">
        <f>+'CO2'!E30+'abs CO2'!E30+'CH4'!E30*PCG!$C$5+N2O!E30*PCG!$C$6+HFC!E30+PFC!E30+'SF6'!E30</f>
        <v>20.065277525916422</v>
      </c>
      <c r="F30" s="94">
        <f>+'CO2'!F30+'abs CO2'!F30+'CH4'!F30*PCG!$C$5+N2O!F30*PCG!$C$6+HFC!F30+PFC!F30+'SF6'!F30</f>
        <v>32.618830116865702</v>
      </c>
      <c r="G30" s="94">
        <f>+'CO2'!G30+'abs CO2'!G30+'CH4'!G30*PCG!$C$5+N2O!G30*PCG!$C$6+HFC!G30+PFC!G30+'SF6'!G30</f>
        <v>35.68525112064335</v>
      </c>
      <c r="H30" s="94">
        <f>+'CO2'!H30+'abs CO2'!H30+'CH4'!H30*PCG!$C$5+N2O!H30*PCG!$C$6+HFC!H30+PFC!H30+'SF6'!H30</f>
        <v>39.885791818211054</v>
      </c>
      <c r="I30" s="94">
        <f>+'CO2'!I30+'abs CO2'!I30+'CH4'!I30*PCG!$C$5+N2O!I30*PCG!$C$6+HFC!I30+PFC!I30+'SF6'!I30</f>
        <v>30.003273786405579</v>
      </c>
      <c r="J30" s="94">
        <f>+'CO2'!J30+'abs CO2'!J30+'CH4'!J30*PCG!$C$5+N2O!J30*PCG!$C$6+HFC!J30+PFC!J30+'SF6'!J30</f>
        <v>52.497321497812806</v>
      </c>
      <c r="K30" s="94">
        <f>+'CO2'!K30+'abs CO2'!K30+'CH4'!K30*PCG!$C$5+N2O!K30*PCG!$C$6+HFC!K30+PFC!K30+'SF6'!K30</f>
        <v>45.691709680364134</v>
      </c>
      <c r="L30" s="94">
        <f>+'CO2'!L30+'abs CO2'!L30+'CH4'!L30*PCG!$C$5+N2O!L30*PCG!$C$6+HFC!L30+PFC!L30+'SF6'!L30</f>
        <v>31.496459935144351</v>
      </c>
      <c r="M30" s="94">
        <f>+'CO2'!M30+'abs CO2'!M30+'CH4'!M30*PCG!$C$5+N2O!M30*PCG!$C$6+HFC!M30+PFC!M30+'SF6'!M30</f>
        <v>28.604917855323613</v>
      </c>
      <c r="N30" s="94">
        <f>+'CO2'!N30+'abs CO2'!N30+'CH4'!N30*PCG!$C$5+N2O!N30*PCG!$C$6+HFC!N30+PFC!N30+'SF6'!N30</f>
        <v>45.137056526600638</v>
      </c>
      <c r="O30" s="94">
        <f>+'CO2'!O30+'abs CO2'!O30+'CH4'!O30*PCG!$C$5+N2O!O30*PCG!$C$6+HFC!O30+PFC!O30+'SF6'!O30</f>
        <v>38.819304427287911</v>
      </c>
      <c r="P30" s="94">
        <f>+'CO2'!P30+'abs CO2'!P30+'CH4'!P30*PCG!$C$5+N2O!P30*PCG!$C$6+HFC!P30+PFC!P30+'SF6'!P30</f>
        <v>32.950046764655873</v>
      </c>
      <c r="Q30" s="94">
        <f>+'CO2'!Q30+'abs CO2'!Q30+'CH4'!Q30*PCG!$C$5+N2O!Q30*PCG!$C$6+HFC!Q30+PFC!Q30+'SF6'!Q30</f>
        <v>31.651878793903929</v>
      </c>
      <c r="R30" s="94">
        <f>+'CO2'!R30+'abs CO2'!R30+'CH4'!R30*PCG!$C$5+N2O!R30*PCG!$C$6+HFC!R30+PFC!R30+'SF6'!R30</f>
        <v>25.416052394429638</v>
      </c>
      <c r="S30" s="94">
        <f>+'CO2'!S30+'abs CO2'!S30+'CH4'!S30*PCG!$C$5+N2O!S30*PCG!$C$6+HFC!S30+PFC!S30+'SF6'!S30</f>
        <v>36.124035299509138</v>
      </c>
      <c r="T30" s="94">
        <f>+'CO2'!T30+'abs CO2'!T30+'CH4'!T30*PCG!$C$5+N2O!T30*PCG!$C$6+HFC!T30+PFC!T30+'SF6'!T30</f>
        <v>63.712278910998052</v>
      </c>
      <c r="U30" s="94">
        <f>+'CO2'!U30+'abs CO2'!U30+'CH4'!U30*PCG!$C$5+N2O!U30*PCG!$C$6+HFC!U30+PFC!U30+'SF6'!U30</f>
        <v>44.943785305427468</v>
      </c>
      <c r="V30" s="94">
        <f>+'CO2'!V30+'abs CO2'!V30+'CH4'!V30*PCG!$C$5+N2O!V30*PCG!$C$6+HFC!V30+PFC!V30+'SF6'!V30</f>
        <v>42.687015897932028</v>
      </c>
      <c r="W30" s="94">
        <f>+'CO2'!W30+'abs CO2'!W30+'CH4'!W30*PCG!$C$5+N2O!W30*PCG!$C$6+HFC!W30+PFC!W30+'SF6'!W30</f>
        <v>67.228074748710767</v>
      </c>
      <c r="X30" s="94">
        <f>+'CO2'!X30+'abs CO2'!X30+'CH4'!X30*PCG!$C$5+N2O!X30*PCG!$C$6+HFC!X30+PFC!X30+'SF6'!X30</f>
        <v>125.99764098392464</v>
      </c>
      <c r="Y30" s="94">
        <f>+'CO2'!Y30+'abs CO2'!Y30+'CH4'!Y30*PCG!$C$5+N2O!Y30*PCG!$C$6+HFC!Y30+PFC!Y30+'SF6'!Y30</f>
        <v>210.44066382156421</v>
      </c>
      <c r="Z30" s="94">
        <f>+'CO2'!Z30+'abs CO2'!Z30+'CH4'!Z30*PCG!$C$5+N2O!Z30*PCG!$C$6+HFC!Z30+PFC!Z30+'SF6'!Z30</f>
        <v>198.49312922332339</v>
      </c>
      <c r="AA30" s="94">
        <f>+'CO2'!AA30+'abs CO2'!AA30+'CH4'!AA30*PCG!$C$5+N2O!AA30*PCG!$C$6+HFC!AA30+PFC!AA30+'SF6'!AA30</f>
        <v>158.5258117131815</v>
      </c>
      <c r="AB30" s="94">
        <f>+'CO2'!AB30+'abs CO2'!AB30+'CH4'!AB30*PCG!$C$5+N2O!AB30*PCG!$C$6+HFC!AB30+PFC!AB30+'SF6'!AB30</f>
        <v>182.01176158883854</v>
      </c>
      <c r="AC30" s="94">
        <f>+'CO2'!AC30+'abs CO2'!AC30+'CH4'!AC30*PCG!$C$5+N2O!AC30*PCG!$C$6+HFC!AC30+PFC!AC30+'SF6'!AC30</f>
        <v>114.31715453136155</v>
      </c>
      <c r="AD30" s="94">
        <f>+'CO2'!AD30+'abs CO2'!AD30+'CH4'!AD30*PCG!$C$5+N2O!AD30*PCG!$C$6+HFC!AD30+PFC!AD30+'SF6'!AD30</f>
        <v>79.955233357387456</v>
      </c>
      <c r="AE30" s="94">
        <f>+'CO2'!AE30+'abs CO2'!AE30+'CH4'!AE30*PCG!$C$5+N2O!AE30*PCG!$C$6+HFC!AE30+PFC!AE30+'SF6'!AE30</f>
        <v>89.283371587478683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214.21334902205282</v>
      </c>
      <c r="D31" s="33">
        <f t="shared" si="7"/>
        <v>218.88839273771248</v>
      </c>
      <c r="E31" s="33">
        <f t="shared" si="7"/>
        <v>237.95469113790375</v>
      </c>
      <c r="F31" s="33">
        <f t="shared" si="7"/>
        <v>267.08772452477649</v>
      </c>
      <c r="G31" s="33">
        <f t="shared" si="7"/>
        <v>299.3264165908239</v>
      </c>
      <c r="H31" s="33">
        <f t="shared" si="7"/>
        <v>331.69677499265708</v>
      </c>
      <c r="I31" s="33">
        <f t="shared" si="7"/>
        <v>362.49597482915266</v>
      </c>
      <c r="J31" s="33">
        <f t="shared" si="7"/>
        <v>385.19297975860962</v>
      </c>
      <c r="K31" s="33">
        <f t="shared" si="7"/>
        <v>402.42845922561236</v>
      </c>
      <c r="L31" s="33">
        <f t="shared" si="7"/>
        <v>415.66503762283685</v>
      </c>
      <c r="M31" s="33">
        <f t="shared" si="7"/>
        <v>428.241536128733</v>
      </c>
      <c r="N31" s="33">
        <f t="shared" si="7"/>
        <v>408.05181313771493</v>
      </c>
      <c r="O31" s="33">
        <f t="shared" si="7"/>
        <v>411.70524397965278</v>
      </c>
      <c r="P31" s="33">
        <f t="shared" si="7"/>
        <v>403.32257226739097</v>
      </c>
      <c r="Q31" s="33">
        <f t="shared" si="7"/>
        <v>405.14130169295561</v>
      </c>
      <c r="R31" s="33">
        <f t="shared" si="7"/>
        <v>443.40720507726331</v>
      </c>
      <c r="S31" s="33">
        <f t="shared" si="7"/>
        <v>467.46236964413271</v>
      </c>
      <c r="T31" s="33">
        <f t="shared" si="7"/>
        <v>494.8029742531935</v>
      </c>
      <c r="U31" s="33">
        <f t="shared" si="7"/>
        <v>546.26347947979798</v>
      </c>
      <c r="V31" s="33">
        <f t="shared" si="7"/>
        <v>554.15243921039053</v>
      </c>
      <c r="W31" s="33">
        <f t="shared" si="7"/>
        <v>548.98433856910606</v>
      </c>
      <c r="X31" s="33">
        <f t="shared" si="7"/>
        <v>602.92268957262206</v>
      </c>
      <c r="Y31" s="33">
        <f t="shared" si="7"/>
        <v>687.32609399009823</v>
      </c>
      <c r="Z31" s="33">
        <f t="shared" si="7"/>
        <v>728.84468651955456</v>
      </c>
      <c r="AA31" s="33">
        <f t="shared" si="7"/>
        <v>663.77601096793217</v>
      </c>
      <c r="AB31" s="33">
        <f t="shared" si="7"/>
        <v>745.62386774015476</v>
      </c>
      <c r="AC31" s="33">
        <f t="shared" si="7"/>
        <v>763.6868664816792</v>
      </c>
      <c r="AD31" s="33">
        <f t="shared" si="7"/>
        <v>832.46367297641223</v>
      </c>
      <c r="AE31" s="33">
        <f t="shared" si="7"/>
        <v>849.06670680289574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8.6827608546978414</v>
      </c>
      <c r="D32" s="33">
        <f t="shared" si="8"/>
        <v>3.8292449585331845</v>
      </c>
      <c r="E32" s="33">
        <f t="shared" si="8"/>
        <v>4.4592623132744524</v>
      </c>
      <c r="F32" s="33">
        <f t="shared" si="8"/>
        <v>6.434374695001928</v>
      </c>
      <c r="G32" s="33">
        <f t="shared" si="8"/>
        <v>6.3490974832138178</v>
      </c>
      <c r="H32" s="33">
        <f t="shared" si="8"/>
        <v>10.074365783547252</v>
      </c>
      <c r="I32" s="33">
        <f t="shared" si="8"/>
        <v>12.217453626230718</v>
      </c>
      <c r="J32" s="33">
        <f t="shared" si="8"/>
        <v>16.942521348009389</v>
      </c>
      <c r="K32" s="33">
        <f t="shared" si="8"/>
        <v>13.501982472606676</v>
      </c>
      <c r="L32" s="33">
        <f t="shared" si="8"/>
        <v>10.753036677140411</v>
      </c>
      <c r="M32" s="33">
        <f t="shared" si="8"/>
        <v>8.3387946865476206</v>
      </c>
      <c r="N32" s="33">
        <f t="shared" si="8"/>
        <v>10.685138209138179</v>
      </c>
      <c r="O32" s="33">
        <f t="shared" si="8"/>
        <v>9.0705310746872758</v>
      </c>
      <c r="P32" s="33">
        <f t="shared" si="8"/>
        <v>6.4329038111820172</v>
      </c>
      <c r="Q32" s="33">
        <f t="shared" si="8"/>
        <v>7.6448506346544676</v>
      </c>
      <c r="R32" s="33">
        <f t="shared" si="8"/>
        <v>9.8415915566385692</v>
      </c>
      <c r="S32" s="33">
        <f t="shared" si="8"/>
        <v>10.365424235028609</v>
      </c>
      <c r="T32" s="33">
        <f t="shared" si="8"/>
        <v>12.525759166078064</v>
      </c>
      <c r="U32" s="33">
        <f t="shared" si="8"/>
        <v>18.420543242134105</v>
      </c>
      <c r="V32" s="33">
        <f t="shared" si="8"/>
        <v>12.418646173352444</v>
      </c>
      <c r="W32" s="33">
        <f t="shared" si="8"/>
        <v>10.936245271451991</v>
      </c>
      <c r="X32" s="33">
        <f t="shared" si="8"/>
        <v>13.723393179633895</v>
      </c>
      <c r="Y32" s="33">
        <f t="shared" si="8"/>
        <v>22.347486920349962</v>
      </c>
      <c r="Z32" s="33">
        <f t="shared" si="8"/>
        <v>19.898708618216677</v>
      </c>
      <c r="AA32" s="33">
        <f t="shared" si="8"/>
        <v>16.817770760129225</v>
      </c>
      <c r="AB32" s="33">
        <f t="shared" si="8"/>
        <v>21.055033155340446</v>
      </c>
      <c r="AC32" s="33">
        <f t="shared" si="8"/>
        <v>17.714829077391844</v>
      </c>
      <c r="AD32" s="33">
        <f t="shared" si="8"/>
        <v>32.044373545589032</v>
      </c>
      <c r="AE32" s="33">
        <f t="shared" si="8"/>
        <v>41.271894129469814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8.6827608546978414</v>
      </c>
      <c r="D34" s="94">
        <f>+'CO2'!D34+'abs CO2'!D34+'CH4'!D34*PCG!$C$5+N2O!D34*PCG!$C$6+HFC!D34+PFC!D34+'SF6'!D34</f>
        <v>3.8292449585331845</v>
      </c>
      <c r="E34" s="94">
        <f>+'CO2'!E34+'abs CO2'!E34+'CH4'!E34*PCG!$C$5+N2O!E34*PCG!$C$6+HFC!E34+PFC!E34+'SF6'!E34</f>
        <v>4.4592623132744524</v>
      </c>
      <c r="F34" s="94">
        <f>+'CO2'!F34+'abs CO2'!F34+'CH4'!F34*PCG!$C$5+N2O!F34*PCG!$C$6+HFC!F34+PFC!F34+'SF6'!F34</f>
        <v>6.434374695001928</v>
      </c>
      <c r="G34" s="94">
        <f>+'CO2'!G34+'abs CO2'!G34+'CH4'!G34*PCG!$C$5+N2O!G34*PCG!$C$6+HFC!G34+PFC!G34+'SF6'!G34</f>
        <v>6.3490974832138178</v>
      </c>
      <c r="H34" s="94">
        <f>+'CO2'!H34+'abs CO2'!H34+'CH4'!H34*PCG!$C$5+N2O!H34*PCG!$C$6+HFC!H34+PFC!H34+'SF6'!H34</f>
        <v>10.074365783547252</v>
      </c>
      <c r="I34" s="94">
        <f>+'CO2'!I34+'abs CO2'!I34+'CH4'!I34*PCG!$C$5+N2O!I34*PCG!$C$6+HFC!I34+PFC!I34+'SF6'!I34</f>
        <v>12.217453626230718</v>
      </c>
      <c r="J34" s="94">
        <f>+'CO2'!J34+'abs CO2'!J34+'CH4'!J34*PCG!$C$5+N2O!J34*PCG!$C$6+HFC!J34+PFC!J34+'SF6'!J34</f>
        <v>16.942521348009389</v>
      </c>
      <c r="K34" s="94">
        <f>+'CO2'!K34+'abs CO2'!K34+'CH4'!K34*PCG!$C$5+N2O!K34*PCG!$C$6+HFC!K34+PFC!K34+'SF6'!K34</f>
        <v>13.501982472606676</v>
      </c>
      <c r="L34" s="94">
        <f>+'CO2'!L34+'abs CO2'!L34+'CH4'!L34*PCG!$C$5+N2O!L34*PCG!$C$6+HFC!L34+PFC!L34+'SF6'!L34</f>
        <v>10.753036677140411</v>
      </c>
      <c r="M34" s="94">
        <f>+'CO2'!M34+'abs CO2'!M34+'CH4'!M34*PCG!$C$5+N2O!M34*PCG!$C$6+HFC!M34+PFC!M34+'SF6'!M34</f>
        <v>8.3387946865476206</v>
      </c>
      <c r="N34" s="94">
        <f>+'CO2'!N34+'abs CO2'!N34+'CH4'!N34*PCG!$C$5+N2O!N34*PCG!$C$6+HFC!N34+PFC!N34+'SF6'!N34</f>
        <v>10.685138209138179</v>
      </c>
      <c r="O34" s="94">
        <f>+'CO2'!O34+'abs CO2'!O34+'CH4'!O34*PCG!$C$5+N2O!O34*PCG!$C$6+HFC!O34+PFC!O34+'SF6'!O34</f>
        <v>9.0705310746872758</v>
      </c>
      <c r="P34" s="94">
        <f>+'CO2'!P34+'abs CO2'!P34+'CH4'!P34*PCG!$C$5+N2O!P34*PCG!$C$6+HFC!P34+PFC!P34+'SF6'!P34</f>
        <v>6.4329038111820172</v>
      </c>
      <c r="Q34" s="94">
        <f>+'CO2'!Q34+'abs CO2'!Q34+'CH4'!Q34*PCG!$C$5+N2O!Q34*PCG!$C$6+HFC!Q34+PFC!Q34+'SF6'!Q34</f>
        <v>7.6448506346544676</v>
      </c>
      <c r="R34" s="94">
        <f>+'CO2'!R34+'abs CO2'!R34+'CH4'!R34*PCG!$C$5+N2O!R34*PCG!$C$6+HFC!R34+PFC!R34+'SF6'!R34</f>
        <v>9.8415915566385692</v>
      </c>
      <c r="S34" s="94">
        <f>+'CO2'!S34+'abs CO2'!S34+'CH4'!S34*PCG!$C$5+N2O!S34*PCG!$C$6+HFC!S34+PFC!S34+'SF6'!S34</f>
        <v>10.365424235028609</v>
      </c>
      <c r="T34" s="94">
        <f>+'CO2'!T34+'abs CO2'!T34+'CH4'!T34*PCG!$C$5+N2O!T34*PCG!$C$6+HFC!T34+PFC!T34+'SF6'!T34</f>
        <v>12.525759166078064</v>
      </c>
      <c r="U34" s="94">
        <f>+'CO2'!U34+'abs CO2'!U34+'CH4'!U34*PCG!$C$5+N2O!U34*PCG!$C$6+HFC!U34+PFC!U34+'SF6'!U34</f>
        <v>18.420543242134105</v>
      </c>
      <c r="V34" s="94">
        <f>+'CO2'!V34+'abs CO2'!V34+'CH4'!V34*PCG!$C$5+N2O!V34*PCG!$C$6+HFC!V34+PFC!V34+'SF6'!V34</f>
        <v>12.418646173352444</v>
      </c>
      <c r="W34" s="94">
        <f>+'CO2'!W34+'abs CO2'!W34+'CH4'!W34*PCG!$C$5+N2O!W34*PCG!$C$6+HFC!W34+PFC!W34+'SF6'!W34</f>
        <v>10.936245271451991</v>
      </c>
      <c r="X34" s="94">
        <f>+'CO2'!X34+'abs CO2'!X34+'CH4'!X34*PCG!$C$5+N2O!X34*PCG!$C$6+HFC!X34+PFC!X34+'SF6'!X34</f>
        <v>13.723393179633895</v>
      </c>
      <c r="Y34" s="94">
        <f>+'CO2'!Y34+'abs CO2'!Y34+'CH4'!Y34*PCG!$C$5+N2O!Y34*PCG!$C$6+HFC!Y34+PFC!Y34+'SF6'!Y34</f>
        <v>22.347486920349962</v>
      </c>
      <c r="Z34" s="94">
        <f>+'CO2'!Z34+'abs CO2'!Z34+'CH4'!Z34*PCG!$C$5+N2O!Z34*PCG!$C$6+HFC!Z34+PFC!Z34+'SF6'!Z34</f>
        <v>19.898708618216677</v>
      </c>
      <c r="AA34" s="94">
        <f>+'CO2'!AA34+'abs CO2'!AA34+'CH4'!AA34*PCG!$C$5+N2O!AA34*PCG!$C$6+HFC!AA34+PFC!AA34+'SF6'!AA34</f>
        <v>16.817770760129225</v>
      </c>
      <c r="AB34" s="94">
        <f>+'CO2'!AB34+'abs CO2'!AB34+'CH4'!AB34*PCG!$C$5+N2O!AB34*PCG!$C$6+HFC!AB34+PFC!AB34+'SF6'!AB34</f>
        <v>21.055033155340446</v>
      </c>
      <c r="AC34" s="94">
        <f>+'CO2'!AC34+'abs CO2'!AC34+'CH4'!AC34*PCG!$C$5+N2O!AC34*PCG!$C$6+HFC!AC34+PFC!AC34+'SF6'!AC34</f>
        <v>17.714829077391844</v>
      </c>
      <c r="AD34" s="94">
        <f>+'CO2'!AD34+'abs CO2'!AD34+'CH4'!AD34*PCG!$C$5+N2O!AD34*PCG!$C$6+HFC!AD34+PFC!AD34+'SF6'!AD34</f>
        <v>32.044373545589032</v>
      </c>
      <c r="AE34" s="94">
        <f>+'CO2'!AE34+'abs CO2'!AE34+'CH4'!AE34*PCG!$C$5+N2O!AE34*PCG!$C$6+HFC!AE34+PFC!AE34+'SF6'!AE34</f>
        <v>41.271894129469814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194.61511052108656</v>
      </c>
      <c r="D35" s="33">
        <f t="shared" si="9"/>
        <v>203.04357453379836</v>
      </c>
      <c r="E35" s="33">
        <f t="shared" si="9"/>
        <v>219.27508440542496</v>
      </c>
      <c r="F35" s="33">
        <f t="shared" si="9"/>
        <v>244.12070606284806</v>
      </c>
      <c r="G35" s="33">
        <f t="shared" si="9"/>
        <v>274.55470898205579</v>
      </c>
      <c r="H35" s="33">
        <f t="shared" si="9"/>
        <v>301.14252114415444</v>
      </c>
      <c r="I35" s="33">
        <f t="shared" si="9"/>
        <v>326.49008952008825</v>
      </c>
      <c r="J35" s="33">
        <f t="shared" si="9"/>
        <v>342.92933597657532</v>
      </c>
      <c r="K35" s="33">
        <f t="shared" si="9"/>
        <v>362.40046973403861</v>
      </c>
      <c r="L35" s="33">
        <f t="shared" si="9"/>
        <v>377.31812511108848</v>
      </c>
      <c r="M35" s="33">
        <f t="shared" si="9"/>
        <v>391.21511310830221</v>
      </c>
      <c r="N35" s="33">
        <f t="shared" si="9"/>
        <v>370.79300360036609</v>
      </c>
      <c r="O35" s="33">
        <f t="shared" si="9"/>
        <v>375.65585976359506</v>
      </c>
      <c r="P35" s="33">
        <f t="shared" si="9"/>
        <v>373.9656361826618</v>
      </c>
      <c r="Q35" s="33">
        <f t="shared" si="9"/>
        <v>373.03574182244574</v>
      </c>
      <c r="R35" s="33">
        <f t="shared" si="9"/>
        <v>406.84853422821504</v>
      </c>
      <c r="S35" s="33">
        <f t="shared" si="9"/>
        <v>431.53339161465163</v>
      </c>
      <c r="T35" s="33">
        <f t="shared" si="9"/>
        <v>456.76196775640216</v>
      </c>
      <c r="U35" s="33">
        <f t="shared" si="9"/>
        <v>498.16757548685575</v>
      </c>
      <c r="V35" s="33">
        <f t="shared" si="9"/>
        <v>510.94204715648533</v>
      </c>
      <c r="W35" s="33">
        <f t="shared" si="9"/>
        <v>509.12916385373421</v>
      </c>
      <c r="X35" s="33">
        <f t="shared" si="9"/>
        <v>560.98856198461169</v>
      </c>
      <c r="Y35" s="33">
        <f t="shared" si="9"/>
        <v>637.60251458645268</v>
      </c>
      <c r="Z35" s="33">
        <f t="shared" si="9"/>
        <v>677.46346839431737</v>
      </c>
      <c r="AA35" s="33">
        <f t="shared" si="9"/>
        <v>616.93650953956774</v>
      </c>
      <c r="AB35" s="33">
        <f t="shared" si="9"/>
        <v>680.08114816069497</v>
      </c>
      <c r="AC35" s="33">
        <f t="shared" si="9"/>
        <v>715.49777120460533</v>
      </c>
      <c r="AD35" s="33">
        <f t="shared" si="9"/>
        <v>769.63646048225291</v>
      </c>
      <c r="AE35" s="33">
        <f t="shared" si="9"/>
        <v>778.17713926601891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36.560726832017714</v>
      </c>
      <c r="D36" s="33">
        <f t="shared" si="10"/>
        <v>38.338571704203723</v>
      </c>
      <c r="E36" s="33">
        <f t="shared" si="10"/>
        <v>41.989959756264412</v>
      </c>
      <c r="F36" s="33">
        <f t="shared" si="10"/>
        <v>46.006060501611685</v>
      </c>
      <c r="G36" s="33">
        <f t="shared" si="10"/>
        <v>52.083874242866372</v>
      </c>
      <c r="H36" s="33">
        <f t="shared" si="10"/>
        <v>57.059580351123032</v>
      </c>
      <c r="I36" s="33">
        <f t="shared" si="10"/>
        <v>61.632025491418958</v>
      </c>
      <c r="J36" s="33">
        <f t="shared" si="10"/>
        <v>64.364042042497672</v>
      </c>
      <c r="K36" s="33">
        <f t="shared" si="10"/>
        <v>67.283374189361624</v>
      </c>
      <c r="L36" s="33">
        <f t="shared" si="10"/>
        <v>70.954756948272589</v>
      </c>
      <c r="M36" s="33">
        <f t="shared" si="10"/>
        <v>71.835177559954147</v>
      </c>
      <c r="N36" s="33">
        <f t="shared" si="10"/>
        <v>65.815216375711628</v>
      </c>
      <c r="O36" s="33">
        <f t="shared" si="10"/>
        <v>66.156752022891709</v>
      </c>
      <c r="P36" s="33">
        <f t="shared" si="10"/>
        <v>65.416684826731299</v>
      </c>
      <c r="Q36" s="33">
        <f t="shared" si="10"/>
        <v>64.423967914410824</v>
      </c>
      <c r="R36" s="33">
        <f t="shared" si="10"/>
        <v>66.43039734714084</v>
      </c>
      <c r="S36" s="33">
        <f t="shared" si="10"/>
        <v>64.283643780098686</v>
      </c>
      <c r="T36" s="33">
        <f t="shared" si="10"/>
        <v>67.011468756966323</v>
      </c>
      <c r="U36" s="33">
        <f t="shared" si="10"/>
        <v>68.785353773778809</v>
      </c>
      <c r="V36" s="33">
        <f t="shared" si="10"/>
        <v>78.344110858276935</v>
      </c>
      <c r="W36" s="33">
        <f t="shared" si="10"/>
        <v>88.876715074617707</v>
      </c>
      <c r="X36" s="33">
        <f t="shared" si="10"/>
        <v>90.606670995539972</v>
      </c>
      <c r="Y36" s="33">
        <f t="shared" si="10"/>
        <v>106.96997311176419</v>
      </c>
      <c r="Z36" s="33">
        <f t="shared" si="10"/>
        <v>121.93078266414216</v>
      </c>
      <c r="AA36" s="33">
        <f t="shared" si="10"/>
        <v>128.08415335883106</v>
      </c>
      <c r="AB36" s="33">
        <f t="shared" si="10"/>
        <v>126.87417960785127</v>
      </c>
      <c r="AC36" s="33">
        <f t="shared" si="10"/>
        <v>138.68923692353385</v>
      </c>
      <c r="AD36" s="33">
        <f t="shared" si="10"/>
        <v>147.95583082223186</v>
      </c>
      <c r="AE36" s="33">
        <f t="shared" si="10"/>
        <v>142.48384398534091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0.21605696647938163</v>
      </c>
      <c r="D37" s="94">
        <f>+'CO2'!D37+'abs CO2'!D37+'CH4'!D37*PCG!$C$5+N2O!D37*PCG!$C$6+HFC!D37+PFC!D37+'SF6'!D37</f>
        <v>0.26484402342633873</v>
      </c>
      <c r="E37" s="94">
        <f>+'CO2'!E37+'abs CO2'!E37+'CH4'!E37*PCG!$C$5+N2O!E37*PCG!$C$6+HFC!E37+PFC!E37+'SF6'!E37</f>
        <v>0.15681554018664798</v>
      </c>
      <c r="F37" s="94">
        <f>+'CO2'!F37+'abs CO2'!F37+'CH4'!F37*PCG!$C$5+N2O!F37*PCG!$C$6+HFC!F37+PFC!F37+'SF6'!F37</f>
        <v>0.2056025971336051</v>
      </c>
      <c r="G37" s="94">
        <f>+'CO2'!G37+'abs CO2'!G37+'CH4'!G37*PCG!$C$5+N2O!G37*PCG!$C$6+HFC!G37+PFC!G37+'SF6'!G37</f>
        <v>0.24045049495286022</v>
      </c>
      <c r="H37" s="94">
        <f>+'CO2'!H37+'abs CO2'!H37+'CH4'!H37*PCG!$C$5+N2O!H37*PCG!$C$6+HFC!H37+PFC!H37+'SF6'!H37</f>
        <v>4.6679288407068986</v>
      </c>
      <c r="I37" s="94">
        <f>+'CO2'!I37+'abs CO2'!I37+'CH4'!I37*PCG!$C$5+N2O!I37*PCG!$C$6+HFC!I37+PFC!I37+'SF6'!I37</f>
        <v>9.4274514442829993</v>
      </c>
      <c r="J37" s="94">
        <f>+'CO2'!J37+'abs CO2'!J37+'CH4'!J37*PCG!$C$5+N2O!J37*PCG!$C$6+HFC!J37+PFC!J37+'SF6'!J37</f>
        <v>14.106622906962196</v>
      </c>
      <c r="K37" s="94">
        <f>+'CO2'!K37+'abs CO2'!K37+'CH4'!K37*PCG!$C$5+N2O!K37*PCG!$C$6+HFC!K37+PFC!K37+'SF6'!K37</f>
        <v>18.940045938762669</v>
      </c>
      <c r="L37" s="94">
        <f>+'CO2'!L37+'abs CO2'!L37+'CH4'!L37*PCG!$C$5+N2O!L37*PCG!$C$6+HFC!L37+PFC!L37+'SF6'!L37</f>
        <v>23.76500002525891</v>
      </c>
      <c r="M37" s="94">
        <f>+'CO2'!M37+'abs CO2'!M37+'CH4'!M37*PCG!$C$5+N2O!M37*PCG!$C$6+HFC!M37+PFC!M37+'SF6'!M37</f>
        <v>27.844408214311542</v>
      </c>
      <c r="N37" s="94">
        <f>+'CO2'!N37+'abs CO2'!N37+'CH4'!N37*PCG!$C$5+N2O!N37*PCG!$C$6+HFC!N37+PFC!N37+'SF6'!N37</f>
        <v>28.93587556319514</v>
      </c>
      <c r="O37" s="94">
        <f>+'CO2'!O37+'abs CO2'!O37+'CH4'!O37*PCG!$C$5+N2O!O37*PCG!$C$6+HFC!O37+PFC!O37+'SF6'!O37</f>
        <v>32.500616642530083</v>
      </c>
      <c r="P37" s="94">
        <f>+'CO2'!P37+'abs CO2'!P37+'CH4'!P37*PCG!$C$5+N2O!P37*PCG!$C$6+HFC!P37+PFC!P37+'SF6'!P37</f>
        <v>35.333616468058047</v>
      </c>
      <c r="Q37" s="94">
        <f>+'CO2'!Q37+'abs CO2'!Q37+'CH4'!Q37*PCG!$C$5+N2O!Q37*PCG!$C$6+HFC!Q37+PFC!Q37+'SF6'!Q37</f>
        <v>38.500579340533704</v>
      </c>
      <c r="R37" s="94">
        <f>+'CO2'!R37+'abs CO2'!R37+'CH4'!R37*PCG!$C$5+N2O!R37*PCG!$C$6+HFC!R37+PFC!R37+'SF6'!R37</f>
        <v>42.809973668392985</v>
      </c>
      <c r="S37" s="94">
        <f>+'CO2'!S37+'abs CO2'!S37+'CH4'!S37*PCG!$C$5+N2O!S37*PCG!$C$6+HFC!S37+PFC!S37+'SF6'!S37</f>
        <v>45.25273849003915</v>
      </c>
      <c r="T37" s="94">
        <f>+'CO2'!T37+'abs CO2'!T37+'CH4'!T37*PCG!$C$5+N2O!T37*PCG!$C$6+HFC!T37+PFC!T37+'SF6'!T37</f>
        <v>51.40584315603828</v>
      </c>
      <c r="U37" s="94">
        <f>+'CO2'!U37+'abs CO2'!U37+'CH4'!U37*PCG!$C$5+N2O!U37*PCG!$C$6+HFC!U37+PFC!U37+'SF6'!U37</f>
        <v>57.566937375452504</v>
      </c>
      <c r="V37" s="94">
        <f>+'CO2'!V37+'abs CO2'!V37+'CH4'!V37*PCG!$C$5+N2O!V37*PCG!$C$6+HFC!V37+PFC!V37+'SF6'!V37</f>
        <v>67.561936849912357</v>
      </c>
      <c r="W37" s="94">
        <f>+'CO2'!W37+'abs CO2'!W37+'CH4'!W37*PCG!$C$5+N2O!W37*PCG!$C$6+HFC!W37+PFC!W37+'SF6'!W37</f>
        <v>78.525417690558712</v>
      </c>
      <c r="X37" s="94">
        <f>+'CO2'!X37+'abs CO2'!X37+'CH4'!X37*PCG!$C$5+N2O!X37*PCG!$C$6+HFC!X37+PFC!X37+'SF6'!X37</f>
        <v>81.814134057203404</v>
      </c>
      <c r="Y37" s="94">
        <f>+'CO2'!Y37+'abs CO2'!Y37+'CH4'!Y37*PCG!$C$5+N2O!Y37*PCG!$C$6+HFC!Y37+PFC!Y37+'SF6'!Y37</f>
        <v>98.438718120511083</v>
      </c>
      <c r="Z37" s="94">
        <f>+'CO2'!Z37+'abs CO2'!Z37+'CH4'!Z37*PCG!$C$5+N2O!Z37*PCG!$C$6+HFC!Z37+PFC!Z37+'SF6'!Z37</f>
        <v>113.83258680526579</v>
      </c>
      <c r="AA37" s="94">
        <f>+'CO2'!AA37+'abs CO2'!AA37+'CH4'!AA37*PCG!$C$5+N2O!AA37*PCG!$C$6+HFC!AA37+PFC!AA37+'SF6'!AA37</f>
        <v>121.02710737173764</v>
      </c>
      <c r="AB37" s="94">
        <f>+'CO2'!AB37+'abs CO2'!AB37+'CH4'!AB37*PCG!$C$5+N2O!AB37*PCG!$C$6+HFC!AB37+PFC!AB37+'SF6'!AB37</f>
        <v>121.07847740013578</v>
      </c>
      <c r="AC37" s="94">
        <f>+'CO2'!AC37+'abs CO2'!AC37+'CH4'!AC37*PCG!$C$5+N2O!AC37*PCG!$C$6+HFC!AC37+PFC!AC37+'SF6'!AC37</f>
        <v>133.40967491722168</v>
      </c>
      <c r="AD37" s="94">
        <f>+'CO2'!AD37+'abs CO2'!AD37+'CH4'!AD37*PCG!$C$5+N2O!AD37*PCG!$C$6+HFC!AD37+PFC!AD37+'SF6'!AD37</f>
        <v>143.36415572351666</v>
      </c>
      <c r="AE37" s="94">
        <f>+'CO2'!AE37+'abs CO2'!AE37+'CH4'!AE37*PCG!$C$5+N2O!AE37*PCG!$C$6+HFC!AE37+PFC!AE37+'SF6'!AE37</f>
        <v>138.90942432805343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36.344669865538336</v>
      </c>
      <c r="D38" s="94">
        <f>+'CO2'!D38+'abs CO2'!D38+'CH4'!D38*PCG!$C$5+N2O!D38*PCG!$C$6+HFC!D38+PFC!D38+'SF6'!D38</f>
        <v>38.073727680777381</v>
      </c>
      <c r="E38" s="94">
        <f>+'CO2'!E38+'abs CO2'!E38+'CH4'!E38*PCG!$C$5+N2O!E38*PCG!$C$6+HFC!E38+PFC!E38+'SF6'!E38</f>
        <v>41.833144216077763</v>
      </c>
      <c r="F38" s="94">
        <f>+'CO2'!F38+'abs CO2'!F38+'CH4'!F38*PCG!$C$5+N2O!F38*PCG!$C$6+HFC!F38+PFC!F38+'SF6'!F38</f>
        <v>45.80045790447808</v>
      </c>
      <c r="G38" s="94">
        <f>+'CO2'!G38+'abs CO2'!G38+'CH4'!G38*PCG!$C$5+N2O!G38*PCG!$C$6+HFC!G38+PFC!G38+'SF6'!G38</f>
        <v>51.843423747913512</v>
      </c>
      <c r="H38" s="94">
        <f>+'CO2'!H38+'abs CO2'!H38+'CH4'!H38*PCG!$C$5+N2O!H38*PCG!$C$6+HFC!H38+PFC!H38+'SF6'!H38</f>
        <v>52.391651510416132</v>
      </c>
      <c r="I38" s="94">
        <f>+'CO2'!I38+'abs CO2'!I38+'CH4'!I38*PCG!$C$5+N2O!I38*PCG!$C$6+HFC!I38+PFC!I38+'SF6'!I38</f>
        <v>52.204574047135957</v>
      </c>
      <c r="J38" s="94">
        <f>+'CO2'!J38+'abs CO2'!J38+'CH4'!J38*PCG!$C$5+N2O!J38*PCG!$C$6+HFC!J38+PFC!J38+'SF6'!J38</f>
        <v>50.257419135535471</v>
      </c>
      <c r="K38" s="94">
        <f>+'CO2'!K38+'abs CO2'!K38+'CH4'!K38*PCG!$C$5+N2O!K38*PCG!$C$6+HFC!K38+PFC!K38+'SF6'!K38</f>
        <v>48.343328250598951</v>
      </c>
      <c r="L38" s="94">
        <f>+'CO2'!L38+'abs CO2'!L38+'CH4'!L38*PCG!$C$5+N2O!L38*PCG!$C$6+HFC!L38+PFC!L38+'SF6'!L38</f>
        <v>47.189756923013675</v>
      </c>
      <c r="M38" s="94">
        <f>+'CO2'!M38+'abs CO2'!M38+'CH4'!M38*PCG!$C$5+N2O!M38*PCG!$C$6+HFC!M38+PFC!M38+'SF6'!M38</f>
        <v>43.990769345642605</v>
      </c>
      <c r="N38" s="94">
        <f>+'CO2'!N38+'abs CO2'!N38+'CH4'!N38*PCG!$C$5+N2O!N38*PCG!$C$6+HFC!N38+PFC!N38+'SF6'!N38</f>
        <v>36.879340812516489</v>
      </c>
      <c r="O38" s="94">
        <f>+'CO2'!O38+'abs CO2'!O38+'CH4'!O38*PCG!$C$5+N2O!O38*PCG!$C$6+HFC!O38+PFC!O38+'SF6'!O38</f>
        <v>33.656135380361626</v>
      </c>
      <c r="P38" s="94">
        <f>+'CO2'!P38+'abs CO2'!P38+'CH4'!P38*PCG!$C$5+N2O!P38*PCG!$C$6+HFC!P38+PFC!P38+'SF6'!P38</f>
        <v>30.083068358673248</v>
      </c>
      <c r="Q38" s="94">
        <f>+'CO2'!Q38+'abs CO2'!Q38+'CH4'!Q38*PCG!$C$5+N2O!Q38*PCG!$C$6+HFC!Q38+PFC!Q38+'SF6'!Q38</f>
        <v>25.923388573877116</v>
      </c>
      <c r="R38" s="94">
        <f>+'CO2'!R38+'abs CO2'!R38+'CH4'!R38*PCG!$C$5+N2O!R38*PCG!$C$6+HFC!R38+PFC!R38+'SF6'!R38</f>
        <v>23.620423678747859</v>
      </c>
      <c r="S38" s="94">
        <f>+'CO2'!S38+'abs CO2'!S38+'CH4'!S38*PCG!$C$5+N2O!S38*PCG!$C$6+HFC!S38+PFC!S38+'SF6'!S38</f>
        <v>19.030905290059543</v>
      </c>
      <c r="T38" s="94">
        <f>+'CO2'!T38+'abs CO2'!T38+'CH4'!T38*PCG!$C$5+N2O!T38*PCG!$C$6+HFC!T38+PFC!T38+'SF6'!T38</f>
        <v>15.605625600928049</v>
      </c>
      <c r="U38" s="94">
        <f>+'CO2'!U38+'abs CO2'!U38+'CH4'!U38*PCG!$C$5+N2O!U38*PCG!$C$6+HFC!U38+PFC!U38+'SF6'!U38</f>
        <v>11.218416398326298</v>
      </c>
      <c r="V38" s="94">
        <f>+'CO2'!V38+'abs CO2'!V38+'CH4'!V38*PCG!$C$5+N2O!V38*PCG!$C$6+HFC!V38+PFC!V38+'SF6'!V38</f>
        <v>10.782174008364576</v>
      </c>
      <c r="W38" s="94">
        <f>+'CO2'!W38+'abs CO2'!W38+'CH4'!W38*PCG!$C$5+N2O!W38*PCG!$C$6+HFC!W38+PFC!W38+'SF6'!W38</f>
        <v>10.351297384058993</v>
      </c>
      <c r="X38" s="94">
        <f>+'CO2'!X38+'abs CO2'!X38+'CH4'!X38*PCG!$C$5+N2O!X38*PCG!$C$6+HFC!X38+PFC!X38+'SF6'!X38</f>
        <v>8.7925369383365677</v>
      </c>
      <c r="Y38" s="94">
        <f>+'CO2'!Y38+'abs CO2'!Y38+'CH4'!Y38*PCG!$C$5+N2O!Y38*PCG!$C$6+HFC!Y38+PFC!Y38+'SF6'!Y38</f>
        <v>8.5312549912531015</v>
      </c>
      <c r="Z38" s="94">
        <f>+'CO2'!Z38+'abs CO2'!Z38+'CH4'!Z38*PCG!$C$5+N2O!Z38*PCG!$C$6+HFC!Z38+PFC!Z38+'SF6'!Z38</f>
        <v>8.098195858876359</v>
      </c>
      <c r="AA38" s="94">
        <f>+'CO2'!AA38+'abs CO2'!AA38+'CH4'!AA38*PCG!$C$5+N2O!AA38*PCG!$C$6+HFC!AA38+PFC!AA38+'SF6'!AA38</f>
        <v>7.0570459870934101</v>
      </c>
      <c r="AB38" s="94">
        <f>+'CO2'!AB38+'abs CO2'!AB38+'CH4'!AB38*PCG!$C$5+N2O!AB38*PCG!$C$6+HFC!AB38+PFC!AB38+'SF6'!AB38</f>
        <v>5.7957022077154914</v>
      </c>
      <c r="AC38" s="94">
        <f>+'CO2'!AC38+'abs CO2'!AC38+'CH4'!AC38*PCG!$C$5+N2O!AC38*PCG!$C$6+HFC!AC38+PFC!AC38+'SF6'!AC38</f>
        <v>5.2795620063121893</v>
      </c>
      <c r="AD38" s="94">
        <f>+'CO2'!AD38+'abs CO2'!AD38+'CH4'!AD38*PCG!$C$5+N2O!AD38*PCG!$C$6+HFC!AD38+PFC!AD38+'SF6'!AD38</f>
        <v>4.5916750987152009</v>
      </c>
      <c r="AE38" s="94">
        <f>+'CO2'!AE38+'abs CO2'!AE38+'CH4'!AE38*PCG!$C$5+N2O!AE38*PCG!$C$6+HFC!AE38+PFC!AE38+'SF6'!AE38</f>
        <v>3.5744196572874749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39.781823457747862</v>
      </c>
      <c r="D39" s="33">
        <f t="shared" si="11"/>
        <v>41.678441755153429</v>
      </c>
      <c r="E39" s="33">
        <f t="shared" si="11"/>
        <v>45.810706343245968</v>
      </c>
      <c r="F39" s="33">
        <f t="shared" si="11"/>
        <v>50.164250062198526</v>
      </c>
      <c r="G39" s="33">
        <f t="shared" si="11"/>
        <v>56.817732577599855</v>
      </c>
      <c r="H39" s="33">
        <f t="shared" si="11"/>
        <v>61.513680107303713</v>
      </c>
      <c r="I39" s="33">
        <f t="shared" si="11"/>
        <v>65.818418202740062</v>
      </c>
      <c r="J39" s="33">
        <f t="shared" si="11"/>
        <v>68.251331786416742</v>
      </c>
      <c r="K39" s="33">
        <f t="shared" si="11"/>
        <v>70.963901886428388</v>
      </c>
      <c r="L39" s="33">
        <f t="shared" si="11"/>
        <v>74.894580055038745</v>
      </c>
      <c r="M39" s="33">
        <f t="shared" si="11"/>
        <v>76.437653482884713</v>
      </c>
      <c r="N39" s="33">
        <f t="shared" si="11"/>
        <v>70.316104456247473</v>
      </c>
      <c r="O39" s="33">
        <f t="shared" si="11"/>
        <v>70.828102450537486</v>
      </c>
      <c r="P39" s="33">
        <f t="shared" si="11"/>
        <v>71.026881626879202</v>
      </c>
      <c r="Q39" s="33">
        <f t="shared" si="11"/>
        <v>70.734031369975696</v>
      </c>
      <c r="R39" s="33">
        <f t="shared" si="11"/>
        <v>70.864956247897524</v>
      </c>
      <c r="S39" s="33">
        <f t="shared" si="11"/>
        <v>71.750439357142767</v>
      </c>
      <c r="T39" s="33">
        <f t="shared" si="11"/>
        <v>75.370339934518768</v>
      </c>
      <c r="U39" s="33">
        <f t="shared" si="11"/>
        <v>83.624981971906934</v>
      </c>
      <c r="V39" s="33">
        <f t="shared" si="11"/>
        <v>88.275396960663016</v>
      </c>
      <c r="W39" s="33">
        <f t="shared" si="11"/>
        <v>95.220497980599703</v>
      </c>
      <c r="X39" s="33">
        <f t="shared" si="11"/>
        <v>104.09666045699613</v>
      </c>
      <c r="Y39" s="33">
        <f t="shared" si="11"/>
        <v>115.50430625722187</v>
      </c>
      <c r="Z39" s="33">
        <f t="shared" si="11"/>
        <v>123.06156258163125</v>
      </c>
      <c r="AA39" s="33">
        <f t="shared" si="11"/>
        <v>116.4244515147127</v>
      </c>
      <c r="AB39" s="33">
        <f t="shared" si="11"/>
        <v>118.85325451798862</v>
      </c>
      <c r="AC39" s="33">
        <f t="shared" si="11"/>
        <v>130.02669394670491</v>
      </c>
      <c r="AD39" s="33">
        <f t="shared" si="11"/>
        <v>137.7790501890255</v>
      </c>
      <c r="AE39" s="33">
        <f t="shared" si="11"/>
        <v>134.13695683008513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3.1328997708605673E-15</v>
      </c>
      <c r="H40" s="94">
        <f>+'CO2'!H40+'abs CO2'!H40+'CH4'!H40*PCG!$C$5+N2O!H40*PCG!$C$6+HFC!H40+PFC!H40+'SF6'!H40</f>
        <v>3.9824438120671815</v>
      </c>
      <c r="I40" s="94">
        <f>+'CO2'!I40+'abs CO2'!I40+'CH4'!I40*PCG!$C$5+N2O!I40*PCG!$C$6+HFC!I40+PFC!I40+'SF6'!I40</f>
        <v>8.3675934494885258</v>
      </c>
      <c r="J40" s="94">
        <f>+'CO2'!J40+'abs CO2'!J40+'CH4'!J40*PCG!$C$5+N2O!J40*PCG!$C$6+HFC!J40+PFC!J40+'SF6'!J40</f>
        <v>12.807124581940602</v>
      </c>
      <c r="K40" s="94">
        <f>+'CO2'!K40+'abs CO2'!K40+'CH4'!K40*PCG!$C$5+N2O!K40*PCG!$C$6+HFC!K40+PFC!K40+'SF6'!K40</f>
        <v>17.487319387771425</v>
      </c>
      <c r="L40" s="94">
        <f>+'CO2'!L40+'abs CO2'!L40+'CH4'!L40*PCG!$C$5+N2O!L40*PCG!$C$6+HFC!L40+PFC!L40+'SF6'!L40</f>
        <v>22.645834691061044</v>
      </c>
      <c r="M40" s="94">
        <f>+'CO2'!M40+'abs CO2'!M40+'CH4'!M40*PCG!$C$5+N2O!M40*PCG!$C$6+HFC!M40+PFC!M40+'SF6'!M40</f>
        <v>27.359766494168149</v>
      </c>
      <c r="N40" s="94">
        <f>+'CO2'!N40+'abs CO2'!N40+'CH4'!N40*PCG!$C$5+N2O!N40*PCG!$C$6+HFC!N40+PFC!N40+'SF6'!N40</f>
        <v>29.073441891523178</v>
      </c>
      <c r="O40" s="94">
        <f>+'CO2'!O40+'abs CO2'!O40+'CH4'!O40*PCG!$C$5+N2O!O40*PCG!$C$6+HFC!O40+PFC!O40+'SF6'!O40</f>
        <v>33.202009820343839</v>
      </c>
      <c r="P40" s="94">
        <f>+'CO2'!P40+'abs CO2'!P40+'CH4'!P40*PCG!$C$5+N2O!P40*PCG!$C$6+HFC!P40+PFC!P40+'SF6'!P40</f>
        <v>37.302646121716585</v>
      </c>
      <c r="Q40" s="94">
        <f>+'CO2'!Q40+'abs CO2'!Q40+'CH4'!Q40*PCG!$C$5+N2O!Q40*PCG!$C$6+HFC!Q40+PFC!Q40+'SF6'!Q40</f>
        <v>41.258114649239687</v>
      </c>
      <c r="R40" s="94">
        <f>+'CO2'!R40+'abs CO2'!R40+'CH4'!R40*PCG!$C$5+N2O!R40*PCG!$C$6+HFC!R40+PFC!R40+'SF6'!R40</f>
        <v>45.579470308916569</v>
      </c>
      <c r="S40" s="94">
        <f>+'CO2'!S40+'abs CO2'!S40+'CH4'!S40*PCG!$C$5+N2O!S40*PCG!$C$6+HFC!S40+PFC!S40+'SF6'!S40</f>
        <v>50.620297398479401</v>
      </c>
      <c r="T40" s="94">
        <f>+'CO2'!T40+'abs CO2'!T40+'CH4'!T40*PCG!$C$5+N2O!T40*PCG!$C$6+HFC!T40+PFC!T40+'SF6'!T40</f>
        <v>58.030812403989039</v>
      </c>
      <c r="U40" s="94">
        <f>+'CO2'!U40+'abs CO2'!U40+'CH4'!U40*PCG!$C$5+N2O!U40*PCG!$C$6+HFC!U40+PFC!U40+'SF6'!U40</f>
        <v>70.134655037799604</v>
      </c>
      <c r="V40" s="94">
        <f>+'CO2'!V40+'abs CO2'!V40+'CH4'!V40*PCG!$C$5+N2O!V40*PCG!$C$6+HFC!V40+PFC!V40+'SF6'!V40</f>
        <v>75.520216956208543</v>
      </c>
      <c r="W40" s="94">
        <f>+'CO2'!W40+'abs CO2'!W40+'CH4'!W40*PCG!$C$5+N2O!W40*PCG!$C$6+HFC!W40+PFC!W40+'SF6'!W40</f>
        <v>82.753562921223846</v>
      </c>
      <c r="X40" s="94">
        <f>+'CO2'!X40+'abs CO2'!X40+'CH4'!X40*PCG!$C$5+N2O!X40*PCG!$C$6+HFC!X40+PFC!X40+'SF6'!X40</f>
        <v>93.140405317016089</v>
      </c>
      <c r="Y40" s="94">
        <f>+'CO2'!Y40+'abs CO2'!Y40+'CH4'!Y40*PCG!$C$5+N2O!Y40*PCG!$C$6+HFC!Y40+PFC!Y40+'SF6'!Y40</f>
        <v>104.80181370356787</v>
      </c>
      <c r="Z40" s="94">
        <f>+'CO2'!Z40+'abs CO2'!Z40+'CH4'!Z40*PCG!$C$5+N2O!Z40*PCG!$C$6+HFC!Z40+PFC!Z40+'SF6'!Z40</f>
        <v>112.91383944244335</v>
      </c>
      <c r="AA40" s="94">
        <f>+'CO2'!AA40+'abs CO2'!AA40+'CH4'!AA40*PCG!$C$5+N2O!AA40*PCG!$C$6+HFC!AA40+PFC!AA40+'SF6'!AA40</f>
        <v>107.14855951062337</v>
      </c>
      <c r="AB40" s="94">
        <f>+'CO2'!AB40+'abs CO2'!AB40+'CH4'!AB40*PCG!$C$5+N2O!AB40*PCG!$C$6+HFC!AB40+PFC!AB40+'SF6'!AB40</f>
        <v>110.97804124309488</v>
      </c>
      <c r="AC40" s="94">
        <f>+'CO2'!AC40+'abs CO2'!AC40+'CH4'!AC40*PCG!$C$5+N2O!AC40*PCG!$C$6+HFC!AC40+PFC!AC40+'SF6'!AC40</f>
        <v>122.44072311750053</v>
      </c>
      <c r="AD40" s="94">
        <f>+'CO2'!AD40+'abs CO2'!AD40+'CH4'!AD40*PCG!$C$5+N2O!AD40*PCG!$C$6+HFC!AD40+PFC!AD40+'SF6'!AD40</f>
        <v>130.65438151076111</v>
      </c>
      <c r="AE40" s="94">
        <f>+'CO2'!AE40+'abs CO2'!AE40+'CH4'!AE40*PCG!$C$5+N2O!AE40*PCG!$C$6+HFC!AE40+PFC!AE40+'SF6'!AE40</f>
        <v>128.46693785016683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39.781823457747862</v>
      </c>
      <c r="D41" s="94">
        <f>+'CO2'!D41+'abs CO2'!D41+'CH4'!D41*PCG!$C$5+N2O!D41*PCG!$C$6+HFC!D41+PFC!D41+'SF6'!D41</f>
        <v>41.678441755153429</v>
      </c>
      <c r="E41" s="94">
        <f>+'CO2'!E41+'abs CO2'!E41+'CH4'!E41*PCG!$C$5+N2O!E41*PCG!$C$6+HFC!E41+PFC!E41+'SF6'!E41</f>
        <v>45.810706343245968</v>
      </c>
      <c r="F41" s="94">
        <f>+'CO2'!F41+'abs CO2'!F41+'CH4'!F41*PCG!$C$5+N2O!F41*PCG!$C$6+HFC!F41+PFC!F41+'SF6'!F41</f>
        <v>50.164250062198526</v>
      </c>
      <c r="G41" s="94">
        <f>+'CO2'!G41+'abs CO2'!G41+'CH4'!G41*PCG!$C$5+N2O!G41*PCG!$C$6+HFC!G41+PFC!G41+'SF6'!G41</f>
        <v>56.817732577599855</v>
      </c>
      <c r="H41" s="94">
        <f>+'CO2'!H41+'abs CO2'!H41+'CH4'!H41*PCG!$C$5+N2O!H41*PCG!$C$6+HFC!H41+PFC!H41+'SF6'!H41</f>
        <v>57.531236295236532</v>
      </c>
      <c r="I41" s="94">
        <f>+'CO2'!I41+'abs CO2'!I41+'CH4'!I41*PCG!$C$5+N2O!I41*PCG!$C$6+HFC!I41+PFC!I41+'SF6'!I41</f>
        <v>57.450824753251538</v>
      </c>
      <c r="J41" s="94">
        <f>+'CO2'!J41+'abs CO2'!J41+'CH4'!J41*PCG!$C$5+N2O!J41*PCG!$C$6+HFC!J41+PFC!J41+'SF6'!J41</f>
        <v>55.444207204476143</v>
      </c>
      <c r="K41" s="94">
        <f>+'CO2'!K41+'abs CO2'!K41+'CH4'!K41*PCG!$C$5+N2O!K41*PCG!$C$6+HFC!K41+PFC!K41+'SF6'!K41</f>
        <v>53.476582498656967</v>
      </c>
      <c r="L41" s="94">
        <f>+'CO2'!L41+'abs CO2'!L41+'CH4'!L41*PCG!$C$5+N2O!L41*PCG!$C$6+HFC!L41+PFC!L41+'SF6'!L41</f>
        <v>52.248745363977697</v>
      </c>
      <c r="M41" s="94">
        <f>+'CO2'!M41+'abs CO2'!M41+'CH4'!M41*PCG!$C$5+N2O!M41*PCG!$C$6+HFC!M41+PFC!M41+'SF6'!M41</f>
        <v>49.077886988716571</v>
      </c>
      <c r="N41" s="94">
        <f>+'CO2'!N41+'abs CO2'!N41+'CH4'!N41*PCG!$C$5+N2O!N41*PCG!$C$6+HFC!N41+PFC!N41+'SF6'!N41</f>
        <v>41.242662564724291</v>
      </c>
      <c r="O41" s="94">
        <f>+'CO2'!O41+'abs CO2'!O41+'CH4'!O41*PCG!$C$5+N2O!O41*PCG!$C$6+HFC!O41+PFC!O41+'SF6'!O41</f>
        <v>37.626092630193646</v>
      </c>
      <c r="P41" s="94">
        <f>+'CO2'!P41+'abs CO2'!P41+'CH4'!P41*PCG!$C$5+N2O!P41*PCG!$C$6+HFC!P41+PFC!P41+'SF6'!P41</f>
        <v>33.724235505162611</v>
      </c>
      <c r="Q41" s="94">
        <f>+'CO2'!Q41+'abs CO2'!Q41+'CH4'!Q41*PCG!$C$5+N2O!Q41*PCG!$C$6+HFC!Q41+PFC!Q41+'SF6'!Q41</f>
        <v>29.475916720736006</v>
      </c>
      <c r="R41" s="94">
        <f>+'CO2'!R41+'abs CO2'!R41+'CH4'!R41*PCG!$C$5+N2O!R41*PCG!$C$6+HFC!R41+PFC!R41+'SF6'!R41</f>
        <v>25.285485938980958</v>
      </c>
      <c r="S41" s="94">
        <f>+'CO2'!S41+'abs CO2'!S41+'CH4'!S41*PCG!$C$5+N2O!S41*PCG!$C$6+HFC!S41+PFC!S41+'SF6'!S41</f>
        <v>21.130141958663362</v>
      </c>
      <c r="T41" s="94">
        <f>+'CO2'!T41+'abs CO2'!T41+'CH4'!T41*PCG!$C$5+N2O!T41*PCG!$C$6+HFC!T41+PFC!T41+'SF6'!T41</f>
        <v>17.339527530529729</v>
      </c>
      <c r="U41" s="94">
        <f>+'CO2'!U41+'abs CO2'!U41+'CH4'!U41*PCG!$C$5+N2O!U41*PCG!$C$6+HFC!U41+PFC!U41+'SF6'!U41</f>
        <v>13.490326934107324</v>
      </c>
      <c r="V41" s="94">
        <f>+'CO2'!V41+'abs CO2'!V41+'CH4'!V41*PCG!$C$5+N2O!V41*PCG!$C$6+HFC!V41+PFC!V41+'SF6'!V41</f>
        <v>12.755180004454477</v>
      </c>
      <c r="W41" s="94">
        <f>+'CO2'!W41+'abs CO2'!W41+'CH4'!W41*PCG!$C$5+N2O!W41*PCG!$C$6+HFC!W41+PFC!W41+'SF6'!W41</f>
        <v>12.466935059375849</v>
      </c>
      <c r="X41" s="94">
        <f>+'CO2'!X41+'abs CO2'!X41+'CH4'!X41*PCG!$C$5+N2O!X41*PCG!$C$6+HFC!X41+PFC!X41+'SF6'!X41</f>
        <v>10.956255139980041</v>
      </c>
      <c r="Y41" s="94">
        <f>+'CO2'!Y41+'abs CO2'!Y41+'CH4'!Y41*PCG!$C$5+N2O!Y41*PCG!$C$6+HFC!Y41+PFC!Y41+'SF6'!Y41</f>
        <v>10.702492553653997</v>
      </c>
      <c r="Z41" s="94">
        <f>+'CO2'!Z41+'abs CO2'!Z41+'CH4'!Z41*PCG!$C$5+N2O!Z41*PCG!$C$6+HFC!Z41+PFC!Z41+'SF6'!Z41</f>
        <v>10.147723139187901</v>
      </c>
      <c r="AA41" s="94">
        <f>+'CO2'!AA41+'abs CO2'!AA41+'CH4'!AA41*PCG!$C$5+N2O!AA41*PCG!$C$6+HFC!AA41+PFC!AA41+'SF6'!AA41</f>
        <v>9.2758920040893234</v>
      </c>
      <c r="AB41" s="94">
        <f>+'CO2'!AB41+'abs CO2'!AB41+'CH4'!AB41*PCG!$C$5+N2O!AB41*PCG!$C$6+HFC!AB41+PFC!AB41+'SF6'!AB41</f>
        <v>7.8752132748937393</v>
      </c>
      <c r="AC41" s="94">
        <f>+'CO2'!AC41+'abs CO2'!AC41+'CH4'!AC41*PCG!$C$5+N2O!AC41*PCG!$C$6+HFC!AC41+PFC!AC41+'SF6'!AC41</f>
        <v>7.5859708292043724</v>
      </c>
      <c r="AD41" s="94">
        <f>+'CO2'!AD41+'abs CO2'!AD41+'CH4'!AD41*PCG!$C$5+N2O!AD41*PCG!$C$6+HFC!AD41+PFC!AD41+'SF6'!AD41</f>
        <v>7.1246686782643884</v>
      </c>
      <c r="AE41" s="94">
        <f>+'CO2'!AE41+'abs CO2'!AE41+'CH4'!AE41*PCG!$C$5+N2O!AE41*PCG!$C$6+HFC!AE41+PFC!AE41+'SF6'!AE41</f>
        <v>5.6700189799183098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117.9194171623007</v>
      </c>
      <c r="D42" s="94">
        <f>+'CO2'!D42+'abs CO2'!D42+'CH4'!D42*PCG!$C$5+N2O!D42*PCG!$C$6+HFC!D42+PFC!D42+'SF6'!D42</f>
        <v>122.67163209279128</v>
      </c>
      <c r="E42" s="94">
        <f>+'CO2'!E42+'abs CO2'!E42+'CH4'!E42*PCG!$C$5+N2O!E42*PCG!$C$6+HFC!E42+PFC!E42+'SF6'!E42</f>
        <v>131.09373814148799</v>
      </c>
      <c r="F42" s="94">
        <f>+'CO2'!F42+'abs CO2'!F42+'CH4'!F42*PCG!$C$5+N2O!F42*PCG!$C$6+HFC!F42+PFC!F42+'SF6'!F42</f>
        <v>147.55893218437063</v>
      </c>
      <c r="G42" s="94">
        <f>+'CO2'!G42+'abs CO2'!G42+'CH4'!G42*PCG!$C$5+N2O!G42*PCG!$C$6+HFC!G42+PFC!G42+'SF6'!G42</f>
        <v>165.22373434712824</v>
      </c>
      <c r="H42" s="94">
        <f>+'CO2'!H42+'abs CO2'!H42+'CH4'!H42*PCG!$C$5+N2O!H42*PCG!$C$6+HFC!H42+PFC!H42+'SF6'!H42</f>
        <v>182.15020634561697</v>
      </c>
      <c r="I42" s="94">
        <f>+'CO2'!I42+'abs CO2'!I42+'CH4'!I42*PCG!$C$5+N2O!I42*PCG!$C$6+HFC!I42+PFC!I42+'SF6'!I42</f>
        <v>198.63444739052807</v>
      </c>
      <c r="J42" s="94">
        <f>+'CO2'!J42+'abs CO2'!J42+'CH4'!J42*PCG!$C$5+N2O!J42*PCG!$C$6+HFC!J42+PFC!J42+'SF6'!J42</f>
        <v>209.93319064278265</v>
      </c>
      <c r="K42" s="94">
        <f>+'CO2'!K42+'abs CO2'!K42+'CH4'!K42*PCG!$C$5+N2O!K42*PCG!$C$6+HFC!K42+PFC!K42+'SF6'!K42</f>
        <v>223.79495174013064</v>
      </c>
      <c r="L42" s="94">
        <f>+'CO2'!L42+'abs CO2'!L42+'CH4'!L42*PCG!$C$5+N2O!L42*PCG!$C$6+HFC!L42+PFC!L42+'SF6'!L42</f>
        <v>231.12716188783344</v>
      </c>
      <c r="M42" s="94">
        <f>+'CO2'!M42+'abs CO2'!M42+'CH4'!M42*PCG!$C$5+N2O!M42*PCG!$C$6+HFC!M42+PFC!M42+'SF6'!M42</f>
        <v>242.65293584501319</v>
      </c>
      <c r="N42" s="94">
        <f>+'CO2'!N42+'abs CO2'!N42+'CH4'!N42*PCG!$C$5+N2O!N42*PCG!$C$6+HFC!N42+PFC!N42+'SF6'!N42</f>
        <v>234.41986687377334</v>
      </c>
      <c r="O42" s="94">
        <f>+'CO2'!O42+'abs CO2'!O42+'CH4'!O42*PCG!$C$5+N2O!O42*PCG!$C$6+HFC!O42+PFC!O42+'SF6'!O42</f>
        <v>238.41686021779617</v>
      </c>
      <c r="P42" s="94">
        <f>+'CO2'!P42+'abs CO2'!P42+'CH4'!P42*PCG!$C$5+N2O!P42*PCG!$C$6+HFC!P42+PFC!P42+'SF6'!P42</f>
        <v>237.29517642826116</v>
      </c>
      <c r="Q42" s="94">
        <f>+'CO2'!Q42+'abs CO2'!Q42+'CH4'!Q42*PCG!$C$5+N2O!Q42*PCG!$C$6+HFC!Q42+PFC!Q42+'SF6'!Q42</f>
        <v>237.68873679228341</v>
      </c>
      <c r="R42" s="94">
        <f>+'CO2'!R42+'abs CO2'!R42+'CH4'!R42*PCG!$C$5+N2O!R42*PCG!$C$6+HFC!R42+PFC!R42+'SF6'!R42</f>
        <v>269.34970289568804</v>
      </c>
      <c r="S42" s="94">
        <f>+'CO2'!S42+'abs CO2'!S42+'CH4'!S42*PCG!$C$5+N2O!S42*PCG!$C$6+HFC!S42+PFC!S42+'SF6'!S42</f>
        <v>295.24334163125678</v>
      </c>
      <c r="T42" s="94">
        <f>+'CO2'!T42+'abs CO2'!T42+'CH4'!T42*PCG!$C$5+N2O!T42*PCG!$C$6+HFC!T42+PFC!T42+'SF6'!T42</f>
        <v>314.04417597444052</v>
      </c>
      <c r="U42" s="94">
        <f>+'CO2'!U42+'abs CO2'!U42+'CH4'!U42*PCG!$C$5+N2O!U42*PCG!$C$6+HFC!U42+PFC!U42+'SF6'!U42</f>
        <v>345.27344284829871</v>
      </c>
      <c r="V42" s="94">
        <f>+'CO2'!V42+'abs CO2'!V42+'CH4'!V42*PCG!$C$5+N2O!V42*PCG!$C$6+HFC!V42+PFC!V42+'SF6'!V42</f>
        <v>343.75159199151938</v>
      </c>
      <c r="W42" s="94">
        <f>+'CO2'!W42+'abs CO2'!W42+'CH4'!W42*PCG!$C$5+N2O!W42*PCG!$C$6+HFC!W42+PFC!W42+'SF6'!W42</f>
        <v>324.42483839616619</v>
      </c>
      <c r="X42" s="94">
        <f>+'CO2'!X42+'abs CO2'!X42+'CH4'!X42*PCG!$C$5+N2O!X42*PCG!$C$6+HFC!X42+PFC!X42+'SF6'!X42</f>
        <v>365.59906163319897</v>
      </c>
      <c r="Y42" s="94">
        <f>+'CO2'!Y42+'abs CO2'!Y42+'CH4'!Y42*PCG!$C$5+N2O!Y42*PCG!$C$6+HFC!Y42+PFC!Y42+'SF6'!Y42</f>
        <v>414.30312500319263</v>
      </c>
      <c r="Z42" s="94">
        <f>+'CO2'!Z42+'abs CO2'!Z42+'CH4'!Z42*PCG!$C$5+N2O!Z42*PCG!$C$6+HFC!Z42+PFC!Z42+'SF6'!Z42</f>
        <v>431.47865561148251</v>
      </c>
      <c r="AA42" s="94">
        <f>+'CO2'!AA42+'abs CO2'!AA42+'CH4'!AA42*PCG!$C$5+N2O!AA42*PCG!$C$6+HFC!AA42+PFC!AA42+'SF6'!AA42</f>
        <v>371.28449417126677</v>
      </c>
      <c r="AB42" s="94">
        <f>+'CO2'!AB42+'abs CO2'!AB42+'CH4'!AB42*PCG!$C$5+N2O!AB42*PCG!$C$6+HFC!AB42+PFC!AB42+'SF6'!AB42</f>
        <v>433.31956061843789</v>
      </c>
      <c r="AC42" s="94">
        <f>+'CO2'!AC42+'abs CO2'!AC42+'CH4'!AC42*PCG!$C$5+N2O!AC42*PCG!$C$6+HFC!AC42+PFC!AC42+'SF6'!AC42</f>
        <v>445.69438642824622</v>
      </c>
      <c r="AD42" s="94">
        <f>+'CO2'!AD42+'abs CO2'!AD42+'CH4'!AD42*PCG!$C$5+N2O!AD42*PCG!$C$6+HFC!AD42+PFC!AD42+'SF6'!AD42</f>
        <v>482.72206262211461</v>
      </c>
      <c r="AE42" s="94">
        <f>+'CO2'!AE42+'abs CO2'!AE42+'CH4'!AE42*PCG!$C$5+N2O!AE42*PCG!$C$6+HFC!AE42+PFC!AE42+'SF6'!AE42</f>
        <v>500.46374542633862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0.3531430690202863</v>
      </c>
      <c r="D43" s="94">
        <f>+'CO2'!D43+'abs CO2'!D43+'CH4'!D43*PCG!$C$5+N2O!D43*PCG!$C$6+HFC!D43+PFC!D43+'SF6'!D43</f>
        <v>0.3549289816499161</v>
      </c>
      <c r="E43" s="94">
        <f>+'CO2'!E43+'abs CO2'!E43+'CH4'!E43*PCG!$C$5+N2O!E43*PCG!$C$6+HFC!E43+PFC!E43+'SF6'!E43</f>
        <v>0.38068016442659519</v>
      </c>
      <c r="F43" s="94">
        <f>+'CO2'!F43+'abs CO2'!F43+'CH4'!F43*PCG!$C$5+N2O!F43*PCG!$C$6+HFC!F43+PFC!F43+'SF6'!F43</f>
        <v>0.39146331466723405</v>
      </c>
      <c r="G43" s="94">
        <f>+'CO2'!G43+'abs CO2'!G43+'CH4'!G43*PCG!$C$5+N2O!G43*PCG!$C$6+HFC!G43+PFC!G43+'SF6'!G43</f>
        <v>0.42936781446132738</v>
      </c>
      <c r="H43" s="94">
        <f>+'CO2'!H43+'abs CO2'!H43+'CH4'!H43*PCG!$C$5+N2O!H43*PCG!$C$6+HFC!H43+PFC!H43+'SF6'!H43</f>
        <v>0.41905434011073944</v>
      </c>
      <c r="I43" s="94">
        <f>+'CO2'!I43+'abs CO2'!I43+'CH4'!I43*PCG!$C$5+N2O!I43*PCG!$C$6+HFC!I43+PFC!I43+'SF6'!I43</f>
        <v>0.40519843540113548</v>
      </c>
      <c r="J43" s="94">
        <f>+'CO2'!J43+'abs CO2'!J43+'CH4'!J43*PCG!$C$5+N2O!J43*PCG!$C$6+HFC!J43+PFC!J43+'SF6'!J43</f>
        <v>0.38077150487824901</v>
      </c>
      <c r="K43" s="94">
        <f>+'CO2'!K43+'abs CO2'!K43+'CH4'!K43*PCG!$C$5+N2O!K43*PCG!$C$6+HFC!K43+PFC!K43+'SF6'!K43</f>
        <v>0.35824191811790179</v>
      </c>
      <c r="L43" s="94">
        <f>+'CO2'!L43+'abs CO2'!L43+'CH4'!L43*PCG!$C$5+N2O!L43*PCG!$C$6+HFC!L43+PFC!L43+'SF6'!L43</f>
        <v>0.34162621994369641</v>
      </c>
      <c r="M43" s="94">
        <f>+'CO2'!M43+'abs CO2'!M43+'CH4'!M43*PCG!$C$5+N2O!M43*PCG!$C$6+HFC!M43+PFC!M43+'SF6'!M43</f>
        <v>0.28934622045018549</v>
      </c>
      <c r="N43" s="94">
        <f>+'CO2'!N43+'abs CO2'!N43+'CH4'!N43*PCG!$C$5+N2O!N43*PCG!$C$6+HFC!N43+PFC!N43+'SF6'!N43</f>
        <v>0.24181589463363046</v>
      </c>
      <c r="O43" s="94">
        <f>+'CO2'!O43+'abs CO2'!O43+'CH4'!O43*PCG!$C$5+N2O!O43*PCG!$C$6+HFC!O43+PFC!O43+'SF6'!O43</f>
        <v>0.25414507236969663</v>
      </c>
      <c r="P43" s="94">
        <f>+'CO2'!P43+'abs CO2'!P43+'CH4'!P43*PCG!$C$5+N2O!P43*PCG!$C$6+HFC!P43+PFC!P43+'SF6'!P43</f>
        <v>0.22689330079015879</v>
      </c>
      <c r="Q43" s="94">
        <f>+'CO2'!Q43+'abs CO2'!Q43+'CH4'!Q43*PCG!$C$5+N2O!Q43*PCG!$C$6+HFC!Q43+PFC!Q43+'SF6'!Q43</f>
        <v>0.18900574577581897</v>
      </c>
      <c r="R43" s="94">
        <f>+'CO2'!R43+'abs CO2'!R43+'CH4'!R43*PCG!$C$5+N2O!R43*PCG!$C$6+HFC!R43+PFC!R43+'SF6'!R43</f>
        <v>0.20347773748864775</v>
      </c>
      <c r="S43" s="94">
        <f>+'CO2'!S43+'abs CO2'!S43+'CH4'!S43*PCG!$C$5+N2O!S43*PCG!$C$6+HFC!S43+PFC!S43+'SF6'!S43</f>
        <v>0.25596684615338794</v>
      </c>
      <c r="T43" s="94">
        <f>+'CO2'!T43+'abs CO2'!T43+'CH4'!T43*PCG!$C$5+N2O!T43*PCG!$C$6+HFC!T43+PFC!T43+'SF6'!T43</f>
        <v>0.33598309047653163</v>
      </c>
      <c r="U43" s="94">
        <f>+'CO2'!U43+'abs CO2'!U43+'CH4'!U43*PCG!$C$5+N2O!U43*PCG!$C$6+HFC!U43+PFC!U43+'SF6'!U43</f>
        <v>0.48379689287129551</v>
      </c>
      <c r="V43" s="94">
        <f>+'CO2'!V43+'abs CO2'!V43+'CH4'!V43*PCG!$C$5+N2O!V43*PCG!$C$6+HFC!V43+PFC!V43+'SF6'!V43</f>
        <v>0.57094734602599184</v>
      </c>
      <c r="W43" s="94">
        <f>+'CO2'!W43+'abs CO2'!W43+'CH4'!W43*PCG!$C$5+N2O!W43*PCG!$C$6+HFC!W43+PFC!W43+'SF6'!W43</f>
        <v>0.6071124023505875</v>
      </c>
      <c r="X43" s="94">
        <f>+'CO2'!X43+'abs CO2'!X43+'CH4'!X43*PCG!$C$5+N2O!X43*PCG!$C$6+HFC!X43+PFC!X43+'SF6'!X43</f>
        <v>0.68616889887669719</v>
      </c>
      <c r="Y43" s="94">
        <f>+'CO2'!Y43+'abs CO2'!Y43+'CH4'!Y43*PCG!$C$5+N2O!Y43*PCG!$C$6+HFC!Y43+PFC!Y43+'SF6'!Y43</f>
        <v>0.82511021427398068</v>
      </c>
      <c r="Z43" s="94">
        <f>+'CO2'!Z43+'abs CO2'!Z43+'CH4'!Z43*PCG!$C$5+N2O!Z43*PCG!$C$6+HFC!Z43+PFC!Z43+'SF6'!Z43</f>
        <v>0.99246753706138757</v>
      </c>
      <c r="AA43" s="94">
        <f>+'CO2'!AA43+'abs CO2'!AA43+'CH4'!AA43*PCG!$C$5+N2O!AA43*PCG!$C$6+HFC!AA43+PFC!AA43+'SF6'!AA43</f>
        <v>1.1434104947572101</v>
      </c>
      <c r="AB43" s="94">
        <f>+'CO2'!AB43+'abs CO2'!AB43+'CH4'!AB43*PCG!$C$5+N2O!AB43*PCG!$C$6+HFC!AB43+PFC!AB43+'SF6'!AB43</f>
        <v>1.0341534164171953</v>
      </c>
      <c r="AC43" s="94">
        <f>+'CO2'!AC43+'abs CO2'!AC43+'CH4'!AC43*PCG!$C$5+N2O!AC43*PCG!$C$6+HFC!AC43+PFC!AC43+'SF6'!AC43</f>
        <v>1.0874539061203998</v>
      </c>
      <c r="AD43" s="94">
        <f>+'CO2'!AD43+'abs CO2'!AD43+'CH4'!AD43*PCG!$C$5+N2O!AD43*PCG!$C$6+HFC!AD43+PFC!AD43+'SF6'!AD43</f>
        <v>1.1795168488808951</v>
      </c>
      <c r="AE43" s="94">
        <f>+'CO2'!AE43+'abs CO2'!AE43+'CH4'!AE43*PCG!$C$5+N2O!AE43*PCG!$C$6+HFC!AE43+PFC!AE43+'SF6'!AE43</f>
        <v>1.0925930242542587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0</v>
      </c>
      <c r="D46" s="94">
        <f>+'CO2'!D46+'abs CO2'!D46+'CH4'!D46*PCG!$C$5+N2O!D46*PCG!$C$6+HFC!D46+PFC!D46+'SF6'!D46</f>
        <v>0</v>
      </c>
      <c r="E46" s="94">
        <f>+'CO2'!E46+'abs CO2'!E46+'CH4'!E46*PCG!$C$5+N2O!E46*PCG!$C$6+HFC!E46+PFC!E46+'SF6'!E46</f>
        <v>0</v>
      </c>
      <c r="F46" s="94">
        <f>+'CO2'!F46+'abs CO2'!F46+'CH4'!F46*PCG!$C$5+N2O!F46*PCG!$C$6+HFC!F46+PFC!F46+'SF6'!F46</f>
        <v>0</v>
      </c>
      <c r="G46" s="94">
        <f>+'CO2'!G46+'abs CO2'!G46+'CH4'!G46*PCG!$C$5+N2O!G46*PCG!$C$6+HFC!G46+PFC!G46+'SF6'!G46</f>
        <v>0</v>
      </c>
      <c r="H46" s="94">
        <f>+'CO2'!H46+'abs CO2'!H46+'CH4'!H46*PCG!$C$5+N2O!H46*PCG!$C$6+HFC!H46+PFC!H46+'SF6'!H46</f>
        <v>0</v>
      </c>
      <c r="I46" s="94">
        <f>+'CO2'!I46+'abs CO2'!I46+'CH4'!I46*PCG!$C$5+N2O!I46*PCG!$C$6+HFC!I46+PFC!I46+'SF6'!I46</f>
        <v>0</v>
      </c>
      <c r="J46" s="94">
        <f>+'CO2'!J46+'abs CO2'!J46+'CH4'!J46*PCG!$C$5+N2O!J46*PCG!$C$6+HFC!J46+PFC!J46+'SF6'!J46</f>
        <v>0</v>
      </c>
      <c r="K46" s="94">
        <f>+'CO2'!K46+'abs CO2'!K46+'CH4'!K46*PCG!$C$5+N2O!K46*PCG!$C$6+HFC!K46+PFC!K46+'SF6'!K46</f>
        <v>0</v>
      </c>
      <c r="L46" s="94">
        <f>+'CO2'!L46+'abs CO2'!L46+'CH4'!L46*PCG!$C$5+N2O!L46*PCG!$C$6+HFC!L46+PFC!L46+'SF6'!L46</f>
        <v>0</v>
      </c>
      <c r="M46" s="94">
        <f>+'CO2'!M46+'abs CO2'!M46+'CH4'!M46*PCG!$C$5+N2O!M46*PCG!$C$6+HFC!M46+PFC!M46+'SF6'!M46</f>
        <v>0</v>
      </c>
      <c r="N46" s="94">
        <f>+'CO2'!N46+'abs CO2'!N46+'CH4'!N46*PCG!$C$5+N2O!N46*PCG!$C$6+HFC!N46+PFC!N46+'SF6'!N46</f>
        <v>0</v>
      </c>
      <c r="O46" s="94">
        <f>+'CO2'!O46+'abs CO2'!O46+'CH4'!O46*PCG!$C$5+N2O!O46*PCG!$C$6+HFC!O46+PFC!O46+'SF6'!O46</f>
        <v>0</v>
      </c>
      <c r="P46" s="94">
        <f>+'CO2'!P46+'abs CO2'!P46+'CH4'!P46*PCG!$C$5+N2O!P46*PCG!$C$6+HFC!P46+PFC!P46+'SF6'!P46</f>
        <v>0</v>
      </c>
      <c r="Q46" s="94">
        <f>+'CO2'!Q46+'abs CO2'!Q46+'CH4'!Q46*PCG!$C$5+N2O!Q46*PCG!$C$6+HFC!Q46+PFC!Q46+'SF6'!Q46</f>
        <v>0</v>
      </c>
      <c r="R46" s="94">
        <f>+'CO2'!R46+'abs CO2'!R46+'CH4'!R46*PCG!$C$5+N2O!R46*PCG!$C$6+HFC!R46+PFC!R46+'SF6'!R46</f>
        <v>0</v>
      </c>
      <c r="S46" s="94">
        <f>+'CO2'!S46+'abs CO2'!S46+'CH4'!S46*PCG!$C$5+N2O!S46*PCG!$C$6+HFC!S46+PFC!S46+'SF6'!S46</f>
        <v>0</v>
      </c>
      <c r="T46" s="94">
        <f>+'CO2'!T46+'abs CO2'!T46+'CH4'!T46*PCG!$C$5+N2O!T46*PCG!$C$6+HFC!T46+PFC!T46+'SF6'!T46</f>
        <v>0</v>
      </c>
      <c r="U46" s="94">
        <f>+'CO2'!U46+'abs CO2'!U46+'CH4'!U46*PCG!$C$5+N2O!U46*PCG!$C$6+HFC!U46+PFC!U46+'SF6'!U46</f>
        <v>0</v>
      </c>
      <c r="V46" s="94">
        <f>+'CO2'!V46+'abs CO2'!V46+'CH4'!V46*PCG!$C$5+N2O!V46*PCG!$C$6+HFC!V46+PFC!V46+'SF6'!V46</f>
        <v>0</v>
      </c>
      <c r="W46" s="94">
        <f>+'CO2'!W46+'abs CO2'!W46+'CH4'!W46*PCG!$C$5+N2O!W46*PCG!$C$6+HFC!W46+PFC!W46+'SF6'!W46</f>
        <v>0</v>
      </c>
      <c r="X46" s="94">
        <f>+'CO2'!X46+'abs CO2'!X46+'CH4'!X46*PCG!$C$5+N2O!X46*PCG!$C$6+HFC!X46+PFC!X46+'SF6'!X46</f>
        <v>0</v>
      </c>
      <c r="Y46" s="94">
        <f>+'CO2'!Y46+'abs CO2'!Y46+'CH4'!Y46*PCG!$C$5+N2O!Y46*PCG!$C$6+HFC!Y46+PFC!Y46+'SF6'!Y46</f>
        <v>0</v>
      </c>
      <c r="Z46" s="94">
        <f>+'CO2'!Z46+'abs CO2'!Z46+'CH4'!Z46*PCG!$C$5+N2O!Z46*PCG!$C$6+HFC!Z46+PFC!Z46+'SF6'!Z46</f>
        <v>0</v>
      </c>
      <c r="AA46" s="94">
        <f>+'CO2'!AA46+'abs CO2'!AA46+'CH4'!AA46*PCG!$C$5+N2O!AA46*PCG!$C$6+HFC!AA46+PFC!AA46+'SF6'!AA46</f>
        <v>0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0</v>
      </c>
      <c r="AD46" s="94">
        <f>+'CO2'!AD46+'abs CO2'!AD46+'CH4'!AD46*PCG!$C$5+N2O!AD46*PCG!$C$6+HFC!AD46+PFC!AD46+'SF6'!AD46</f>
        <v>0</v>
      </c>
      <c r="AE46" s="94">
        <f>+'CO2'!AE46+'abs CO2'!AE46+'CH4'!AE46*PCG!$C$5+N2O!AE46*PCG!$C$6+HFC!AE46+PFC!AE46+'SF6'!AE46</f>
        <v>0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0.81155969329919542</v>
      </c>
      <c r="D47" s="33">
        <f t="shared" si="12"/>
        <v>1.0775843237998248</v>
      </c>
      <c r="E47" s="33">
        <f t="shared" si="12"/>
        <v>1.7477806038410919</v>
      </c>
      <c r="F47" s="33">
        <f t="shared" si="12"/>
        <v>2.5107126789532264</v>
      </c>
      <c r="G47" s="33">
        <f t="shared" si="12"/>
        <v>1.99546508522245</v>
      </c>
      <c r="H47" s="33">
        <f t="shared" si="12"/>
        <v>2.1776297876376121</v>
      </c>
      <c r="I47" s="33">
        <f t="shared" si="12"/>
        <v>3.6367584671321915</v>
      </c>
      <c r="J47" s="33">
        <f t="shared" si="12"/>
        <v>3.8159656691284249</v>
      </c>
      <c r="K47" s="33">
        <f t="shared" si="12"/>
        <v>3.5398881319717188</v>
      </c>
      <c r="L47" s="33">
        <f t="shared" si="12"/>
        <v>2.3238971691547241</v>
      </c>
      <c r="M47" s="33">
        <f t="shared" si="12"/>
        <v>2.0299032714442764</v>
      </c>
      <c r="N47" s="33">
        <f t="shared" si="12"/>
        <v>1.0946347887457661</v>
      </c>
      <c r="O47" s="33">
        <f t="shared" si="12"/>
        <v>1.6906363496549632</v>
      </c>
      <c r="P47" s="33">
        <f t="shared" si="12"/>
        <v>1.592616693897549</v>
      </c>
      <c r="Q47" s="33">
        <f t="shared" si="12"/>
        <v>3.2575886618520777</v>
      </c>
      <c r="R47" s="33">
        <f t="shared" si="12"/>
        <v>3.5195741050253186</v>
      </c>
      <c r="S47" s="33">
        <f t="shared" si="12"/>
        <v>3.6160868696744153</v>
      </c>
      <c r="T47" s="33">
        <f t="shared" si="12"/>
        <v>2.441978180077681</v>
      </c>
      <c r="U47" s="33">
        <f t="shared" si="12"/>
        <v>5.3662750359118041</v>
      </c>
      <c r="V47" s="33">
        <f t="shared" si="12"/>
        <v>3.8023483788447798</v>
      </c>
      <c r="W47" s="33">
        <f t="shared" si="12"/>
        <v>0.75180920029860232</v>
      </c>
      <c r="X47" s="33">
        <f t="shared" si="12"/>
        <v>1.4727978002398243</v>
      </c>
      <c r="Y47" s="33">
        <f t="shared" si="12"/>
        <v>9.6812155096349911E-2</v>
      </c>
      <c r="Z47" s="33">
        <f t="shared" si="12"/>
        <v>2.1075900747137313</v>
      </c>
      <c r="AA47" s="33">
        <f t="shared" si="12"/>
        <v>1.5535076827375447</v>
      </c>
      <c r="AB47" s="33">
        <f t="shared" si="12"/>
        <v>17.456861881870122</v>
      </c>
      <c r="AC47" s="33">
        <f t="shared" si="12"/>
        <v>1.646010569078499</v>
      </c>
      <c r="AD47" s="33">
        <f t="shared" si="12"/>
        <v>0.95720879391927904</v>
      </c>
      <c r="AE47" s="33">
        <f t="shared" si="12"/>
        <v>0.91427296490071064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0.81155969329919542</v>
      </c>
      <c r="D49" s="94">
        <f>+'CO2'!D49+'abs CO2'!D49+'CH4'!D49*PCG!$C$5+N2O!D49*PCG!$C$6+HFC!D49+PFC!D49+'SF6'!D49</f>
        <v>1.0775843237998248</v>
      </c>
      <c r="E49" s="94">
        <f>+'CO2'!E49+'abs CO2'!E49+'CH4'!E49*PCG!$C$5+N2O!E49*PCG!$C$6+HFC!E49+PFC!E49+'SF6'!E49</f>
        <v>1.7477806038410919</v>
      </c>
      <c r="F49" s="94">
        <f>+'CO2'!F49+'abs CO2'!F49+'CH4'!F49*PCG!$C$5+N2O!F49*PCG!$C$6+HFC!F49+PFC!F49+'SF6'!F49</f>
        <v>2.5107126789532264</v>
      </c>
      <c r="G49" s="94">
        <f>+'CO2'!G49+'abs CO2'!G49+'CH4'!G49*PCG!$C$5+N2O!G49*PCG!$C$6+HFC!G49+PFC!G49+'SF6'!G49</f>
        <v>1.99546508522245</v>
      </c>
      <c r="H49" s="94">
        <f>+'CO2'!H49+'abs CO2'!H49+'CH4'!H49*PCG!$C$5+N2O!H49*PCG!$C$6+HFC!H49+PFC!H49+'SF6'!H49</f>
        <v>2.1776297876376121</v>
      </c>
      <c r="I49" s="94">
        <f>+'CO2'!I49+'abs CO2'!I49+'CH4'!I49*PCG!$C$5+N2O!I49*PCG!$C$6+HFC!I49+PFC!I49+'SF6'!I49</f>
        <v>3.6367584671321915</v>
      </c>
      <c r="J49" s="94">
        <f>+'CO2'!J49+'abs CO2'!J49+'CH4'!J49*PCG!$C$5+N2O!J49*PCG!$C$6+HFC!J49+PFC!J49+'SF6'!J49</f>
        <v>3.8159656691284249</v>
      </c>
      <c r="K49" s="94">
        <f>+'CO2'!K49+'abs CO2'!K49+'CH4'!K49*PCG!$C$5+N2O!K49*PCG!$C$6+HFC!K49+PFC!K49+'SF6'!K49</f>
        <v>3.5398881319717188</v>
      </c>
      <c r="L49" s="94">
        <f>+'CO2'!L49+'abs CO2'!L49+'CH4'!L49*PCG!$C$5+N2O!L49*PCG!$C$6+HFC!L49+PFC!L49+'SF6'!L49</f>
        <v>2.3238971691547241</v>
      </c>
      <c r="M49" s="94">
        <f>+'CO2'!M49+'abs CO2'!M49+'CH4'!M49*PCG!$C$5+N2O!M49*PCG!$C$6+HFC!M49+PFC!M49+'SF6'!M49</f>
        <v>2.0299032714442764</v>
      </c>
      <c r="N49" s="94">
        <f>+'CO2'!N49+'abs CO2'!N49+'CH4'!N49*PCG!$C$5+N2O!N49*PCG!$C$6+HFC!N49+PFC!N49+'SF6'!N49</f>
        <v>1.0946347887457661</v>
      </c>
      <c r="O49" s="94">
        <f>+'CO2'!O49+'abs CO2'!O49+'CH4'!O49*PCG!$C$5+N2O!O49*PCG!$C$6+HFC!O49+PFC!O49+'SF6'!O49</f>
        <v>1.6906363496549632</v>
      </c>
      <c r="P49" s="94">
        <f>+'CO2'!P49+'abs CO2'!P49+'CH4'!P49*PCG!$C$5+N2O!P49*PCG!$C$6+HFC!P49+PFC!P49+'SF6'!P49</f>
        <v>1.592616693897549</v>
      </c>
      <c r="Q49" s="94">
        <f>+'CO2'!Q49+'abs CO2'!Q49+'CH4'!Q49*PCG!$C$5+N2O!Q49*PCG!$C$6+HFC!Q49+PFC!Q49+'SF6'!Q49</f>
        <v>3.2575886618520777</v>
      </c>
      <c r="R49" s="94">
        <f>+'CO2'!R49+'abs CO2'!R49+'CH4'!R49*PCG!$C$5+N2O!R49*PCG!$C$6+HFC!R49+PFC!R49+'SF6'!R49</f>
        <v>3.5195741050253186</v>
      </c>
      <c r="S49" s="94">
        <f>+'CO2'!S49+'abs CO2'!S49+'CH4'!S49*PCG!$C$5+N2O!S49*PCG!$C$6+HFC!S49+PFC!S49+'SF6'!S49</f>
        <v>3.6160868696744153</v>
      </c>
      <c r="T49" s="94">
        <f>+'CO2'!T49+'abs CO2'!T49+'CH4'!T49*PCG!$C$5+N2O!T49*PCG!$C$6+HFC!T49+PFC!T49+'SF6'!T49</f>
        <v>2.441978180077681</v>
      </c>
      <c r="U49" s="94">
        <f>+'CO2'!U49+'abs CO2'!U49+'CH4'!U49*PCG!$C$5+N2O!U49*PCG!$C$6+HFC!U49+PFC!U49+'SF6'!U49</f>
        <v>5.3662750359118041</v>
      </c>
      <c r="V49" s="94">
        <f>+'CO2'!V49+'abs CO2'!V49+'CH4'!V49*PCG!$C$5+N2O!V49*PCG!$C$6+HFC!V49+PFC!V49+'SF6'!V49</f>
        <v>3.8023483788447798</v>
      </c>
      <c r="W49" s="94">
        <f>+'CO2'!W49+'abs CO2'!W49+'CH4'!W49*PCG!$C$5+N2O!W49*PCG!$C$6+HFC!W49+PFC!W49+'SF6'!W49</f>
        <v>0.75180920029860232</v>
      </c>
      <c r="X49" s="94">
        <f>+'CO2'!X49+'abs CO2'!X49+'CH4'!X49*PCG!$C$5+N2O!X49*PCG!$C$6+HFC!X49+PFC!X49+'SF6'!X49</f>
        <v>1.4727978002398243</v>
      </c>
      <c r="Y49" s="94">
        <f>+'CO2'!Y49+'abs CO2'!Y49+'CH4'!Y49*PCG!$C$5+N2O!Y49*PCG!$C$6+HFC!Y49+PFC!Y49+'SF6'!Y49</f>
        <v>9.6812155096349911E-2</v>
      </c>
      <c r="Z49" s="94">
        <f>+'CO2'!Z49+'abs CO2'!Z49+'CH4'!Z49*PCG!$C$5+N2O!Z49*PCG!$C$6+HFC!Z49+PFC!Z49+'SF6'!Z49</f>
        <v>2.1075900747137313</v>
      </c>
      <c r="AA49" s="94">
        <f>+'CO2'!AA49+'abs CO2'!AA49+'CH4'!AA49*PCG!$C$5+N2O!AA49*PCG!$C$6+HFC!AA49+PFC!AA49+'SF6'!AA49</f>
        <v>1.5535076827375447</v>
      </c>
      <c r="AB49" s="94">
        <f>+'CO2'!AB49+'abs CO2'!AB49+'CH4'!AB49*PCG!$C$5+N2O!AB49*PCG!$C$6+HFC!AB49+PFC!AB49+'SF6'!AB49</f>
        <v>17.456861881870122</v>
      </c>
      <c r="AC49" s="94">
        <f>+'CO2'!AC49+'abs CO2'!AC49+'CH4'!AC49*PCG!$C$5+N2O!AC49*PCG!$C$6+HFC!AC49+PFC!AC49+'SF6'!AC49</f>
        <v>1.646010569078499</v>
      </c>
      <c r="AD49" s="94">
        <f>+'CO2'!AD49+'abs CO2'!AD49+'CH4'!AD49*PCG!$C$5+N2O!AD49*PCG!$C$6+HFC!AD49+PFC!AD49+'SF6'!AD49</f>
        <v>0.95720879391927904</v>
      </c>
      <c r="AE49" s="94">
        <f>+'CO2'!AE49+'abs CO2'!AE49+'CH4'!AE49*PCG!$C$5+N2O!AE49*PCG!$C$6+HFC!AE49+PFC!AE49+'SF6'!AE49</f>
        <v>0.91427296490071064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10.103917952969216</v>
      </c>
      <c r="D50" s="33">
        <f t="shared" si="13"/>
        <v>10.937988921581098</v>
      </c>
      <c r="E50" s="33">
        <f t="shared" si="13"/>
        <v>12.472563815363264</v>
      </c>
      <c r="F50" s="33">
        <f t="shared" si="13"/>
        <v>14.021931087973234</v>
      </c>
      <c r="G50" s="33">
        <f t="shared" si="13"/>
        <v>16.427145040331819</v>
      </c>
      <c r="H50" s="33">
        <f t="shared" si="13"/>
        <v>18.302258277317748</v>
      </c>
      <c r="I50" s="33">
        <f t="shared" si="13"/>
        <v>20.15167321570144</v>
      </c>
      <c r="J50" s="33">
        <f t="shared" si="13"/>
        <v>21.505156764896466</v>
      </c>
      <c r="K50" s="33">
        <f t="shared" si="13"/>
        <v>22.9861188869953</v>
      </c>
      <c r="L50" s="33">
        <f t="shared" si="13"/>
        <v>25.269978665453213</v>
      </c>
      <c r="M50" s="33">
        <f t="shared" si="13"/>
        <v>26.657725062438924</v>
      </c>
      <c r="N50" s="33">
        <f t="shared" si="13"/>
        <v>25.479036539464886</v>
      </c>
      <c r="O50" s="33">
        <f t="shared" si="13"/>
        <v>25.288216791715499</v>
      </c>
      <c r="P50" s="33">
        <f t="shared" si="13"/>
        <v>21.33141557964959</v>
      </c>
      <c r="Q50" s="33">
        <f t="shared" si="13"/>
        <v>21.203120574003314</v>
      </c>
      <c r="R50" s="33">
        <f t="shared" si="13"/>
        <v>23.197505187384444</v>
      </c>
      <c r="S50" s="33">
        <f t="shared" si="13"/>
        <v>21.947466924778052</v>
      </c>
      <c r="T50" s="33">
        <f t="shared" si="13"/>
        <v>23.073269150635628</v>
      </c>
      <c r="U50" s="33">
        <f t="shared" si="13"/>
        <v>24.309085714896291</v>
      </c>
      <c r="V50" s="33">
        <f t="shared" si="13"/>
        <v>26.989397501708005</v>
      </c>
      <c r="W50" s="33">
        <f t="shared" si="13"/>
        <v>28.167120243621284</v>
      </c>
      <c r="X50" s="33">
        <f t="shared" si="13"/>
        <v>26.737936608136625</v>
      </c>
      <c r="Y50" s="33">
        <f t="shared" si="13"/>
        <v>27.279280328199178</v>
      </c>
      <c r="Z50" s="33">
        <f t="shared" si="13"/>
        <v>29.374919432306754</v>
      </c>
      <c r="AA50" s="33">
        <f t="shared" si="13"/>
        <v>28.468222985497768</v>
      </c>
      <c r="AB50" s="33">
        <f t="shared" si="13"/>
        <v>27.030824542249238</v>
      </c>
      <c r="AC50" s="33">
        <f t="shared" si="13"/>
        <v>28.828255630603504</v>
      </c>
      <c r="AD50" s="33">
        <f t="shared" si="13"/>
        <v>29.825630154650938</v>
      </c>
      <c r="AE50" s="33">
        <f t="shared" si="13"/>
        <v>28.703400442506275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10.103917952969216</v>
      </c>
      <c r="D52" s="94">
        <f>+'CO2'!D52+'abs CO2'!D52+'CH4'!D52*PCG!$C$5+N2O!D52*PCG!$C$6+HFC!D52+PFC!D52+'SF6'!D52</f>
        <v>10.937988921581098</v>
      </c>
      <c r="E52" s="94">
        <f>+'CO2'!E52+'abs CO2'!E52+'CH4'!E52*PCG!$C$5+N2O!E52*PCG!$C$6+HFC!E52+PFC!E52+'SF6'!E52</f>
        <v>12.472563815363264</v>
      </c>
      <c r="F52" s="94">
        <f>+'CO2'!F52+'abs CO2'!F52+'CH4'!F52*PCG!$C$5+N2O!F52*PCG!$C$6+HFC!F52+PFC!F52+'SF6'!F52</f>
        <v>14.021931087973234</v>
      </c>
      <c r="G52" s="94">
        <f>+'CO2'!G52+'abs CO2'!G52+'CH4'!G52*PCG!$C$5+N2O!G52*PCG!$C$6+HFC!G52+PFC!G52+'SF6'!G52</f>
        <v>16.427145040331819</v>
      </c>
      <c r="H52" s="94">
        <f>+'CO2'!H52+'abs CO2'!H52+'CH4'!H52*PCG!$C$5+N2O!H52*PCG!$C$6+HFC!H52+PFC!H52+'SF6'!H52</f>
        <v>18.302258277317748</v>
      </c>
      <c r="I52" s="94">
        <f>+'CO2'!I52+'abs CO2'!I52+'CH4'!I52*PCG!$C$5+N2O!I52*PCG!$C$6+HFC!I52+PFC!I52+'SF6'!I52</f>
        <v>20.15167321570144</v>
      </c>
      <c r="J52" s="94">
        <f>+'CO2'!J52+'abs CO2'!J52+'CH4'!J52*PCG!$C$5+N2O!J52*PCG!$C$6+HFC!J52+PFC!J52+'SF6'!J52</f>
        <v>21.505156764896466</v>
      </c>
      <c r="K52" s="94">
        <f>+'CO2'!K52+'abs CO2'!K52+'CH4'!K52*PCG!$C$5+N2O!K52*PCG!$C$6+HFC!K52+PFC!K52+'SF6'!K52</f>
        <v>22.9861188869953</v>
      </c>
      <c r="L52" s="94">
        <f>+'CO2'!L52+'abs CO2'!L52+'CH4'!L52*PCG!$C$5+N2O!L52*PCG!$C$6+HFC!L52+PFC!L52+'SF6'!L52</f>
        <v>25.269978665453213</v>
      </c>
      <c r="M52" s="94">
        <f>+'CO2'!M52+'abs CO2'!M52+'CH4'!M52*PCG!$C$5+N2O!M52*PCG!$C$6+HFC!M52+PFC!M52+'SF6'!M52</f>
        <v>26.657725062438924</v>
      </c>
      <c r="N52" s="94">
        <f>+'CO2'!N52+'abs CO2'!N52+'CH4'!N52*PCG!$C$5+N2O!N52*PCG!$C$6+HFC!N52+PFC!N52+'SF6'!N52</f>
        <v>25.479036539464886</v>
      </c>
      <c r="O52" s="94">
        <f>+'CO2'!O52+'abs CO2'!O52+'CH4'!O52*PCG!$C$5+N2O!O52*PCG!$C$6+HFC!O52+PFC!O52+'SF6'!O52</f>
        <v>25.288216791715499</v>
      </c>
      <c r="P52" s="94">
        <f>+'CO2'!P52+'abs CO2'!P52+'CH4'!P52*PCG!$C$5+N2O!P52*PCG!$C$6+HFC!P52+PFC!P52+'SF6'!P52</f>
        <v>21.33141557964959</v>
      </c>
      <c r="Q52" s="94">
        <f>+'CO2'!Q52+'abs CO2'!Q52+'CH4'!Q52*PCG!$C$5+N2O!Q52*PCG!$C$6+HFC!Q52+PFC!Q52+'SF6'!Q52</f>
        <v>21.203120574003314</v>
      </c>
      <c r="R52" s="94">
        <f>+'CO2'!R52+'abs CO2'!R52+'CH4'!R52*PCG!$C$5+N2O!R52*PCG!$C$6+HFC!R52+PFC!R52+'SF6'!R52</f>
        <v>23.197505187384444</v>
      </c>
      <c r="S52" s="94">
        <f>+'CO2'!S52+'abs CO2'!S52+'CH4'!S52*PCG!$C$5+N2O!S52*PCG!$C$6+HFC!S52+PFC!S52+'SF6'!S52</f>
        <v>21.947466924778052</v>
      </c>
      <c r="T52" s="94">
        <f>+'CO2'!T52+'abs CO2'!T52+'CH4'!T52*PCG!$C$5+N2O!T52*PCG!$C$6+HFC!T52+PFC!T52+'SF6'!T52</f>
        <v>23.073269150635628</v>
      </c>
      <c r="U52" s="94">
        <f>+'CO2'!U52+'abs CO2'!U52+'CH4'!U52*PCG!$C$5+N2O!U52*PCG!$C$6+HFC!U52+PFC!U52+'SF6'!U52</f>
        <v>24.309085714896291</v>
      </c>
      <c r="V52" s="94">
        <f>+'CO2'!V52+'abs CO2'!V52+'CH4'!V52*PCG!$C$5+N2O!V52*PCG!$C$6+HFC!V52+PFC!V52+'SF6'!V52</f>
        <v>26.989397501708005</v>
      </c>
      <c r="W52" s="94">
        <f>+'CO2'!W52+'abs CO2'!W52+'CH4'!W52*PCG!$C$5+N2O!W52*PCG!$C$6+HFC!W52+PFC!W52+'SF6'!W52</f>
        <v>28.167120243621284</v>
      </c>
      <c r="X52" s="94">
        <f>+'CO2'!X52+'abs CO2'!X52+'CH4'!X52*PCG!$C$5+N2O!X52*PCG!$C$6+HFC!X52+PFC!X52+'SF6'!X52</f>
        <v>26.737936608136625</v>
      </c>
      <c r="Y52" s="94">
        <f>+'CO2'!Y52+'abs CO2'!Y52+'CH4'!Y52*PCG!$C$5+N2O!Y52*PCG!$C$6+HFC!Y52+PFC!Y52+'SF6'!Y52</f>
        <v>27.279280328199178</v>
      </c>
      <c r="Z52" s="94">
        <f>+'CO2'!Z52+'abs CO2'!Z52+'CH4'!Z52*PCG!$C$5+N2O!Z52*PCG!$C$6+HFC!Z52+PFC!Z52+'SF6'!Z52</f>
        <v>29.374919432306754</v>
      </c>
      <c r="AA52" s="94">
        <f>+'CO2'!AA52+'abs CO2'!AA52+'CH4'!AA52*PCG!$C$5+N2O!AA52*PCG!$C$6+HFC!AA52+PFC!AA52+'SF6'!AA52</f>
        <v>28.468222985497768</v>
      </c>
      <c r="AB52" s="94">
        <f>+'CO2'!AB52+'abs CO2'!AB52+'CH4'!AB52*PCG!$C$5+N2O!AB52*PCG!$C$6+HFC!AB52+PFC!AB52+'SF6'!AB52</f>
        <v>27.030824542249238</v>
      </c>
      <c r="AC52" s="94">
        <f>+'CO2'!AC52+'abs CO2'!AC52+'CH4'!AC52*PCG!$C$5+N2O!AC52*PCG!$C$6+HFC!AC52+PFC!AC52+'SF6'!AC52</f>
        <v>28.828255630603504</v>
      </c>
      <c r="AD52" s="94">
        <f>+'CO2'!AD52+'abs CO2'!AD52+'CH4'!AD52*PCG!$C$5+N2O!AD52*PCG!$C$6+HFC!AD52+PFC!AD52+'SF6'!AD52</f>
        <v>29.825630154650938</v>
      </c>
      <c r="AE52" s="94">
        <f>+'CO2'!AE52+'abs CO2'!AE52+'CH4'!AE52*PCG!$C$5+N2O!AE52*PCG!$C$6+HFC!AE52+PFC!AE52+'SF6'!AE52</f>
        <v>28.703400442506275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56.377365722852531</v>
      </c>
      <c r="D53" s="33">
        <f t="shared" si="14"/>
        <v>62.67397016156913</v>
      </c>
      <c r="E53" s="33">
        <f t="shared" si="14"/>
        <v>67.053526366622208</v>
      </c>
      <c r="F53" s="33">
        <f t="shared" si="14"/>
        <v>75.858490311260041</v>
      </c>
      <c r="G53" s="33">
        <f t="shared" si="14"/>
        <v>86.712039476883746</v>
      </c>
      <c r="H53" s="33">
        <f t="shared" si="14"/>
        <v>69.137030172664396</v>
      </c>
      <c r="I53" s="33">
        <f t="shared" si="14"/>
        <v>65.842710418241154</v>
      </c>
      <c r="J53" s="33">
        <f t="shared" si="14"/>
        <v>69.093380074171648</v>
      </c>
      <c r="K53" s="33">
        <f t="shared" si="14"/>
        <v>50.554719360597424</v>
      </c>
      <c r="L53" s="33">
        <f t="shared" si="14"/>
        <v>51.988964120871664</v>
      </c>
      <c r="M53" s="33">
        <f t="shared" si="14"/>
        <v>53.590363921243934</v>
      </c>
      <c r="N53" s="33">
        <f t="shared" si="14"/>
        <v>51.576954528899748</v>
      </c>
      <c r="O53" s="33">
        <f t="shared" si="14"/>
        <v>52.503720602102163</v>
      </c>
      <c r="P53" s="33">
        <f t="shared" si="14"/>
        <v>53.575765583769609</v>
      </c>
      <c r="Q53" s="33">
        <f t="shared" si="14"/>
        <v>62.222275274828277</v>
      </c>
      <c r="R53" s="33">
        <f t="shared" si="14"/>
        <v>54.63041797153398</v>
      </c>
      <c r="S53" s="33">
        <f t="shared" si="14"/>
        <v>50.551545322799186</v>
      </c>
      <c r="T53" s="33">
        <f t="shared" si="14"/>
        <v>53.539964364787039</v>
      </c>
      <c r="U53" s="33">
        <f t="shared" si="14"/>
        <v>60.158574253771135</v>
      </c>
      <c r="V53" s="33">
        <f t="shared" si="14"/>
        <v>61.789933459847987</v>
      </c>
      <c r="W53" s="33">
        <f t="shared" si="14"/>
        <v>77.282908713995226</v>
      </c>
      <c r="X53" s="33">
        <f t="shared" si="14"/>
        <v>80.57745171302183</v>
      </c>
      <c r="Y53" s="33">
        <f t="shared" si="14"/>
        <v>70.094564952825337</v>
      </c>
      <c r="Z53" s="33">
        <f t="shared" si="14"/>
        <v>62.485376541900862</v>
      </c>
      <c r="AA53" s="33">
        <f t="shared" si="14"/>
        <v>54.433460397688336</v>
      </c>
      <c r="AB53" s="33">
        <f t="shared" si="14"/>
        <v>77.210189845401942</v>
      </c>
      <c r="AC53" s="33">
        <f t="shared" si="14"/>
        <v>70.131690323531089</v>
      </c>
      <c r="AD53" s="33">
        <f t="shared" si="14"/>
        <v>85.737273188274813</v>
      </c>
      <c r="AE53" s="33">
        <f t="shared" si="14"/>
        <v>82.080268021520979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5.7099920396866235</v>
      </c>
      <c r="D54" s="94">
        <f>+'CO2'!D54+'abs CO2'!D54+'CH4'!D54*PCG!$C$5+N2O!D54*PCG!$C$6+HFC!D54+PFC!D54+'SF6'!D54</f>
        <v>6.3141624607382383</v>
      </c>
      <c r="E54" s="94">
        <f>+'CO2'!E54+'abs CO2'!E54+'CH4'!E54*PCG!$C$5+N2O!E54*PCG!$C$6+HFC!E54+PFC!E54+'SF6'!E54</f>
        <v>7.2898702675605866</v>
      </c>
      <c r="F54" s="94">
        <f>+'CO2'!F54+'abs CO2'!F54+'CH4'!F54*PCG!$C$5+N2O!F54*PCG!$C$6+HFC!F54+PFC!F54+'SF6'!F54</f>
        <v>4.4891290565928186</v>
      </c>
      <c r="G54" s="94">
        <f>+'CO2'!G54+'abs CO2'!G54+'CH4'!G54*PCG!$C$5+N2O!G54*PCG!$C$6+HFC!G54+PFC!G54+'SF6'!G54</f>
        <v>8.6156289801873029</v>
      </c>
      <c r="H54" s="94">
        <f>+'CO2'!H54+'abs CO2'!H54+'CH4'!H54*PCG!$C$5+N2O!H54*PCG!$C$6+HFC!H54+PFC!H54+'SF6'!H54</f>
        <v>8.4876411407774786</v>
      </c>
      <c r="I54" s="94">
        <f>+'CO2'!I54+'abs CO2'!I54+'CH4'!I54*PCG!$C$5+N2O!I54*PCG!$C$6+HFC!I54+PFC!I54+'SF6'!I54</f>
        <v>9.1169748405093927</v>
      </c>
      <c r="J54" s="94">
        <f>+'CO2'!J54+'abs CO2'!J54+'CH4'!J54*PCG!$C$5+N2O!J54*PCG!$C$6+HFC!J54+PFC!J54+'SF6'!J54</f>
        <v>12.625699966112069</v>
      </c>
      <c r="K54" s="94">
        <f>+'CO2'!K54+'abs CO2'!K54+'CH4'!K54*PCG!$C$5+N2O!K54*PCG!$C$6+HFC!K54+PFC!K54+'SF6'!K54</f>
        <v>6.7290220726503742</v>
      </c>
      <c r="L54" s="94">
        <f>+'CO2'!L54+'abs CO2'!L54+'CH4'!L54*PCG!$C$5+N2O!L54*PCG!$C$6+HFC!L54+PFC!L54+'SF6'!L54</f>
        <v>7.3942912575122444</v>
      </c>
      <c r="M54" s="94">
        <f>+'CO2'!M54+'abs CO2'!M54+'CH4'!M54*PCG!$C$5+N2O!M54*PCG!$C$6+HFC!M54+PFC!M54+'SF6'!M54</f>
        <v>7.7727444386807383</v>
      </c>
      <c r="N54" s="94">
        <f>+'CO2'!N54+'abs CO2'!N54+'CH4'!N54*PCG!$C$5+N2O!N54*PCG!$C$6+HFC!N54+PFC!N54+'SF6'!N54</f>
        <v>6.9764147771094409</v>
      </c>
      <c r="O54" s="94">
        <f>+'CO2'!O54+'abs CO2'!O54+'CH4'!O54*PCG!$C$5+N2O!O54*PCG!$C$6+HFC!O54+PFC!O54+'SF6'!O54</f>
        <v>8.0683489332816247</v>
      </c>
      <c r="P54" s="94">
        <f>+'CO2'!P54+'abs CO2'!P54+'CH4'!P54*PCG!$C$5+N2O!P54*PCG!$C$6+HFC!P54+PFC!P54+'SF6'!P54</f>
        <v>10.740547048329894</v>
      </c>
      <c r="Q54" s="94">
        <f>+'CO2'!Q54+'abs CO2'!Q54+'CH4'!Q54*PCG!$C$5+N2O!Q54*PCG!$C$6+HFC!Q54+PFC!Q54+'SF6'!Q54</f>
        <v>12.976627595875422</v>
      </c>
      <c r="R54" s="94">
        <f>+'CO2'!R54+'abs CO2'!R54+'CH4'!R54*PCG!$C$5+N2O!R54*PCG!$C$6+HFC!R54+PFC!R54+'SF6'!R54</f>
        <v>11.528188243104704</v>
      </c>
      <c r="S54" s="94">
        <f>+'CO2'!S54+'abs CO2'!S54+'CH4'!S54*PCG!$C$5+N2O!S54*PCG!$C$6+HFC!S54+PFC!S54+'SF6'!S54</f>
        <v>11.921196126671797</v>
      </c>
      <c r="T54" s="94">
        <f>+'CO2'!T54+'abs CO2'!T54+'CH4'!T54*PCG!$C$5+N2O!T54*PCG!$C$6+HFC!T54+PFC!T54+'SF6'!T54</f>
        <v>13.806248448253699</v>
      </c>
      <c r="U54" s="94">
        <f>+'CO2'!U54+'abs CO2'!U54+'CH4'!U54*PCG!$C$5+N2O!U54*PCG!$C$6+HFC!U54+PFC!U54+'SF6'!U54</f>
        <v>18.095074390293295</v>
      </c>
      <c r="V54" s="94">
        <f>+'CO2'!V54+'abs CO2'!V54+'CH4'!V54*PCG!$C$5+N2O!V54*PCG!$C$6+HFC!V54+PFC!V54+'SF6'!V54</f>
        <v>17.04246064186222</v>
      </c>
      <c r="W54" s="94">
        <f>+'CO2'!W54+'abs CO2'!W54+'CH4'!W54*PCG!$C$5+N2O!W54*PCG!$C$6+HFC!W54+PFC!W54+'SF6'!W54</f>
        <v>23.289678465227563</v>
      </c>
      <c r="X54" s="94">
        <f>+'CO2'!X54+'abs CO2'!X54+'CH4'!X54*PCG!$C$5+N2O!X54*PCG!$C$6+HFC!X54+PFC!X54+'SF6'!X54</f>
        <v>24.66736282277131</v>
      </c>
      <c r="Y54" s="94">
        <f>+'CO2'!Y54+'abs CO2'!Y54+'CH4'!Y54*PCG!$C$5+N2O!Y54*PCG!$C$6+HFC!Y54+PFC!Y54+'SF6'!Y54</f>
        <v>26.480615945528456</v>
      </c>
      <c r="Z54" s="94">
        <f>+'CO2'!Z54+'abs CO2'!Z54+'CH4'!Z54*PCG!$C$5+N2O!Z54*PCG!$C$6+HFC!Z54+PFC!Z54+'SF6'!Z54</f>
        <v>19.164233096945161</v>
      </c>
      <c r="AA54" s="94">
        <f>+'CO2'!AA54+'abs CO2'!AA54+'CH4'!AA54*PCG!$C$5+N2O!AA54*PCG!$C$6+HFC!AA54+PFC!AA54+'SF6'!AA54</f>
        <v>19.023883296616383</v>
      </c>
      <c r="AB54" s="94">
        <f>+'CO2'!AB54+'abs CO2'!AB54+'CH4'!AB54*PCG!$C$5+N2O!AB54*PCG!$C$6+HFC!AB54+PFC!AB54+'SF6'!AB54</f>
        <v>19.771981604819505</v>
      </c>
      <c r="AC54" s="94">
        <f>+'CO2'!AC54+'abs CO2'!AC54+'CH4'!AC54*PCG!$C$5+N2O!AC54*PCG!$C$6+HFC!AC54+PFC!AC54+'SF6'!AC54</f>
        <v>27.274864951720083</v>
      </c>
      <c r="AD54" s="94">
        <f>+'CO2'!AD54+'abs CO2'!AD54+'CH4'!AD54*PCG!$C$5+N2O!AD54*PCG!$C$6+HFC!AD54+PFC!AD54+'SF6'!AD54</f>
        <v>30.520023721427261</v>
      </c>
      <c r="AE54" s="94">
        <f>+'CO2'!AE54+'abs CO2'!AE54+'CH4'!AE54*PCG!$C$5+N2O!AE54*PCG!$C$6+HFC!AE54+PFC!AE54+'SF6'!AE54</f>
        <v>29.853920926500031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24.592642501334524</v>
      </c>
      <c r="D55" s="94">
        <f>+'CO2'!D55+'abs CO2'!D55+'CH4'!D55*PCG!$C$5+N2O!D55*PCG!$C$6+HFC!D55+PFC!D55+'SF6'!D55</f>
        <v>26.758645598625133</v>
      </c>
      <c r="E55" s="94">
        <f>+'CO2'!E55+'abs CO2'!E55+'CH4'!E55*PCG!$C$5+N2O!E55*PCG!$C$6+HFC!E55+PFC!E55+'SF6'!E55</f>
        <v>32.014896084431754</v>
      </c>
      <c r="F55" s="94">
        <f>+'CO2'!F55+'abs CO2'!F55+'CH4'!F55*PCG!$C$5+N2O!F55*PCG!$C$6+HFC!F55+PFC!F55+'SF6'!F55</f>
        <v>34.830765223493472</v>
      </c>
      <c r="G55" s="94">
        <f>+'CO2'!G55+'abs CO2'!G55+'CH4'!G55*PCG!$C$5+N2O!G55*PCG!$C$6+HFC!G55+PFC!G55+'SF6'!G55</f>
        <v>33.097564153274078</v>
      </c>
      <c r="H55" s="94">
        <f>+'CO2'!H55+'abs CO2'!H55+'CH4'!H55*PCG!$C$5+N2O!H55*PCG!$C$6+HFC!H55+PFC!H55+'SF6'!H55</f>
        <v>33.514765435096933</v>
      </c>
      <c r="I55" s="94">
        <f>+'CO2'!I55+'abs CO2'!I55+'CH4'!I55*PCG!$C$5+N2O!I55*PCG!$C$6+HFC!I55+PFC!I55+'SF6'!I55</f>
        <v>31.396230894263606</v>
      </c>
      <c r="J55" s="94">
        <f>+'CO2'!J55+'abs CO2'!J55+'CH4'!J55*PCG!$C$5+N2O!J55*PCG!$C$6+HFC!J55+PFC!J55+'SF6'!J55</f>
        <v>31.976460815055344</v>
      </c>
      <c r="K55" s="94">
        <f>+'CO2'!K55+'abs CO2'!K55+'CH4'!K55*PCG!$C$5+N2O!K55*PCG!$C$6+HFC!K55+PFC!K55+'SF6'!K55</f>
        <v>29.815599151477258</v>
      </c>
      <c r="L55" s="94">
        <f>+'CO2'!L55+'abs CO2'!L55+'CH4'!L55*PCG!$C$5+N2O!L55*PCG!$C$6+HFC!L55+PFC!L55+'SF6'!L55</f>
        <v>31.726140722043318</v>
      </c>
      <c r="M55" s="94">
        <f>+'CO2'!M55+'abs CO2'!M55+'CH4'!M55*PCG!$C$5+N2O!M55*PCG!$C$6+HFC!M55+PFC!M55+'SF6'!M55</f>
        <v>32.239249460912269</v>
      </c>
      <c r="N55" s="94">
        <f>+'CO2'!N55+'abs CO2'!N55+'CH4'!N55*PCG!$C$5+N2O!N55*PCG!$C$6+HFC!N55+PFC!N55+'SF6'!N55</f>
        <v>33.454007732607529</v>
      </c>
      <c r="O55" s="94">
        <f>+'CO2'!O55+'abs CO2'!O55+'CH4'!O55*PCG!$C$5+N2O!O55*PCG!$C$6+HFC!O55+PFC!O55+'SF6'!O55</f>
        <v>31.704825631998251</v>
      </c>
      <c r="P55" s="94">
        <f>+'CO2'!P55+'abs CO2'!P55+'CH4'!P55*PCG!$C$5+N2O!P55*PCG!$C$6+HFC!P55+PFC!P55+'SF6'!P55</f>
        <v>28.355329774774553</v>
      </c>
      <c r="Q55" s="94">
        <f>+'CO2'!Q55+'abs CO2'!Q55+'CH4'!Q55*PCG!$C$5+N2O!Q55*PCG!$C$6+HFC!Q55+PFC!Q55+'SF6'!Q55</f>
        <v>29.890765411934822</v>
      </c>
      <c r="R55" s="94">
        <f>+'CO2'!R55+'abs CO2'!R55+'CH4'!R55*PCG!$C$5+N2O!R55*PCG!$C$6+HFC!R55+PFC!R55+'SF6'!R55</f>
        <v>28.735191719908588</v>
      </c>
      <c r="S55" s="94">
        <f>+'CO2'!S55+'abs CO2'!S55+'CH4'!S55*PCG!$C$5+N2O!S55*PCG!$C$6+HFC!S55+PFC!S55+'SF6'!S55</f>
        <v>28.722058228591827</v>
      </c>
      <c r="T55" s="94">
        <f>+'CO2'!T55+'abs CO2'!T55+'CH4'!T55*PCG!$C$5+N2O!T55*PCG!$C$6+HFC!T55+PFC!T55+'SF6'!T55</f>
        <v>30.379758500703293</v>
      </c>
      <c r="U55" s="94">
        <f>+'CO2'!U55+'abs CO2'!U55+'CH4'!U55*PCG!$C$5+N2O!U55*PCG!$C$6+HFC!U55+PFC!U55+'SF6'!U55</f>
        <v>28.197167747159078</v>
      </c>
      <c r="V55" s="94">
        <f>+'CO2'!V55+'abs CO2'!V55+'CH4'!V55*PCG!$C$5+N2O!V55*PCG!$C$6+HFC!V55+PFC!V55+'SF6'!V55</f>
        <v>29.389279218172046</v>
      </c>
      <c r="W55" s="94">
        <f>+'CO2'!W55+'abs CO2'!W55+'CH4'!W55*PCG!$C$5+N2O!W55*PCG!$C$6+HFC!W55+PFC!W55+'SF6'!W55</f>
        <v>31.205853687901058</v>
      </c>
      <c r="X55" s="94">
        <f>+'CO2'!X55+'abs CO2'!X55+'CH4'!X55*PCG!$C$5+N2O!X55*PCG!$C$6+HFC!X55+PFC!X55+'SF6'!X55</f>
        <v>32.418853100104997</v>
      </c>
      <c r="Y55" s="94">
        <f>+'CO2'!Y55+'abs CO2'!Y55+'CH4'!Y55*PCG!$C$5+N2O!Y55*PCG!$C$6+HFC!Y55+PFC!Y55+'SF6'!Y55</f>
        <v>31.539984851059263</v>
      </c>
      <c r="Z55" s="94">
        <f>+'CO2'!Z55+'abs CO2'!Z55+'CH4'!Z55*PCG!$C$5+N2O!Z55*PCG!$C$6+HFC!Z55+PFC!Z55+'SF6'!Z55</f>
        <v>32.197898076950956</v>
      </c>
      <c r="AA55" s="94">
        <f>+'CO2'!AA55+'abs CO2'!AA55+'CH4'!AA55*PCG!$C$5+N2O!AA55*PCG!$C$6+HFC!AA55+PFC!AA55+'SF6'!AA55</f>
        <v>29.737126144673553</v>
      </c>
      <c r="AB55" s="94">
        <f>+'CO2'!AB55+'abs CO2'!AB55+'CH4'!AB55*PCG!$C$5+N2O!AB55*PCG!$C$6+HFC!AB55+PFC!AB55+'SF6'!AB55</f>
        <v>35.492795774623659</v>
      </c>
      <c r="AC55" s="94">
        <f>+'CO2'!AC55+'abs CO2'!AC55+'CH4'!AC55*PCG!$C$5+N2O!AC55*PCG!$C$6+HFC!AC55+PFC!AC55+'SF6'!AC55</f>
        <v>31.553757854789822</v>
      </c>
      <c r="AD55" s="94">
        <f>+'CO2'!AD55+'abs CO2'!AD55+'CH4'!AD55*PCG!$C$5+N2O!AD55*PCG!$C$6+HFC!AD55+PFC!AD55+'SF6'!AD55</f>
        <v>33.188951275898717</v>
      </c>
      <c r="AE55" s="94">
        <f>+'CO2'!AE55+'abs CO2'!AE55+'CH4'!AE55*PCG!$C$5+N2O!AE55*PCG!$C$6+HFC!AE55+PFC!AE55+'SF6'!AE55</f>
        <v>41.014655822430505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26.074731181831378</v>
      </c>
      <c r="D56" s="33">
        <f t="shared" si="15"/>
        <v>29.601162102205762</v>
      </c>
      <c r="E56" s="33">
        <f t="shared" si="15"/>
        <v>27.748760014629873</v>
      </c>
      <c r="F56" s="33">
        <f t="shared" si="15"/>
        <v>36.538596031173753</v>
      </c>
      <c r="G56" s="33">
        <f t="shared" si="15"/>
        <v>44.998846343422372</v>
      </c>
      <c r="H56" s="33">
        <f t="shared" si="15"/>
        <v>27.134623596789986</v>
      </c>
      <c r="I56" s="33">
        <f t="shared" si="15"/>
        <v>25.329504683468162</v>
      </c>
      <c r="J56" s="33">
        <f t="shared" si="15"/>
        <v>24.491219293004232</v>
      </c>
      <c r="K56" s="33">
        <f t="shared" si="15"/>
        <v>14.010098136469791</v>
      </c>
      <c r="L56" s="33">
        <f t="shared" si="15"/>
        <v>12.8685321413161</v>
      </c>
      <c r="M56" s="33">
        <f t="shared" si="15"/>
        <v>13.57837002165093</v>
      </c>
      <c r="N56" s="33">
        <f t="shared" si="15"/>
        <v>11.146532019182775</v>
      </c>
      <c r="O56" s="33">
        <f t="shared" si="15"/>
        <v>12.730546036822288</v>
      </c>
      <c r="P56" s="33">
        <f t="shared" si="15"/>
        <v>14.479888760665165</v>
      </c>
      <c r="Q56" s="33">
        <f t="shared" si="15"/>
        <v>19.354882267018038</v>
      </c>
      <c r="R56" s="33">
        <f t="shared" si="15"/>
        <v>14.367038008520685</v>
      </c>
      <c r="S56" s="33">
        <f t="shared" si="15"/>
        <v>9.9082909675355602</v>
      </c>
      <c r="T56" s="33">
        <f t="shared" si="15"/>
        <v>9.3539574158300436</v>
      </c>
      <c r="U56" s="33">
        <f t="shared" si="15"/>
        <v>13.866332116318761</v>
      </c>
      <c r="V56" s="33">
        <f t="shared" si="15"/>
        <v>15.358193599813713</v>
      </c>
      <c r="W56" s="33">
        <f t="shared" si="15"/>
        <v>22.787376560866601</v>
      </c>
      <c r="X56" s="33">
        <f t="shared" si="15"/>
        <v>23.491235790145524</v>
      </c>
      <c r="Y56" s="33">
        <f t="shared" si="15"/>
        <v>12.073964156237626</v>
      </c>
      <c r="Z56" s="33">
        <f t="shared" si="15"/>
        <v>11.123245368004749</v>
      </c>
      <c r="AA56" s="33">
        <f t="shared" si="15"/>
        <v>5.6724509563984</v>
      </c>
      <c r="AB56" s="33">
        <f t="shared" si="15"/>
        <v>21.945412465958785</v>
      </c>
      <c r="AC56" s="33">
        <f t="shared" si="15"/>
        <v>11.303067517021182</v>
      </c>
      <c r="AD56" s="33">
        <f t="shared" si="15"/>
        <v>22.028298190948835</v>
      </c>
      <c r="AE56" s="33">
        <f t="shared" si="15"/>
        <v>11.211691272590443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0.84272544926757953</v>
      </c>
      <c r="D58" s="94">
        <f>+'CO2'!D58+'abs CO2'!D58+'CH4'!D58*PCG!$C$5+N2O!D58*PCG!$C$6+HFC!D58+PFC!D58+'SF6'!D58</f>
        <v>1.3165440906093298</v>
      </c>
      <c r="E58" s="94">
        <f>+'CO2'!E58+'abs CO2'!E58+'CH4'!E58*PCG!$C$5+N2O!E58*PCG!$C$6+HFC!E58+PFC!E58+'SF6'!E58</f>
        <v>1.17890823905793</v>
      </c>
      <c r="F58" s="94">
        <f>+'CO2'!F58+'abs CO2'!F58+'CH4'!F58*PCG!$C$5+N2O!F58*PCG!$C$6+HFC!F58+PFC!F58+'SF6'!F58</f>
        <v>1.3008169736444246</v>
      </c>
      <c r="G58" s="94">
        <f>+'CO2'!G58+'abs CO2'!G58+'CH4'!G58*PCG!$C$5+N2O!G58*PCG!$C$6+HFC!G58+PFC!G58+'SF6'!G58</f>
        <v>1.47738023169724</v>
      </c>
      <c r="H58" s="94">
        <f>+'CO2'!H58+'abs CO2'!H58+'CH4'!H58*PCG!$C$5+N2O!H58*PCG!$C$6+HFC!H58+PFC!H58+'SF6'!H58</f>
        <v>1.4124722309151492</v>
      </c>
      <c r="I58" s="94">
        <f>+'CO2'!I58+'abs CO2'!I58+'CH4'!I58*PCG!$C$5+N2O!I58*PCG!$C$6+HFC!I58+PFC!I58+'SF6'!I58</f>
        <v>0.84312430229818602</v>
      </c>
      <c r="J58" s="94">
        <f>+'CO2'!J58+'abs CO2'!J58+'CH4'!J58*PCG!$C$5+N2O!J58*PCG!$C$6+HFC!J58+PFC!J58+'SF6'!J58</f>
        <v>0.7788700842171401</v>
      </c>
      <c r="K58" s="94">
        <f>+'CO2'!K58+'abs CO2'!K58+'CH4'!K58*PCG!$C$5+N2O!K58*PCG!$C$6+HFC!K58+PFC!K58+'SF6'!K58</f>
        <v>0.72517029241570752</v>
      </c>
      <c r="L58" s="94">
        <f>+'CO2'!L58+'abs CO2'!L58+'CH4'!L58*PCG!$C$5+N2O!L58*PCG!$C$6+HFC!L58+PFC!L58+'SF6'!L58</f>
        <v>0.7583250404335703</v>
      </c>
      <c r="M58" s="94">
        <f>+'CO2'!M58+'abs CO2'!M58+'CH4'!M58*PCG!$C$5+N2O!M58*PCG!$C$6+HFC!M58+PFC!M58+'SF6'!M58</f>
        <v>0.67173410599917494</v>
      </c>
      <c r="N58" s="94">
        <f>+'CO2'!N58+'abs CO2'!N58+'CH4'!N58*PCG!$C$5+N2O!N58*PCG!$C$6+HFC!N58+PFC!N58+'SF6'!N58</f>
        <v>0.57907935019906565</v>
      </c>
      <c r="O58" s="94">
        <f>+'CO2'!O58+'abs CO2'!O58+'CH4'!O58*PCG!$C$5+N2O!O58*PCG!$C$6+HFC!O58+PFC!O58+'SF6'!O58</f>
        <v>0.55887913962890745</v>
      </c>
      <c r="P58" s="94">
        <f>+'CO2'!P58+'abs CO2'!P58+'CH4'!P58*PCG!$C$5+N2O!P58*PCG!$C$6+HFC!P58+PFC!P58+'SF6'!P58</f>
        <v>0.63147864534987785</v>
      </c>
      <c r="Q58" s="94">
        <f>+'CO2'!Q58+'abs CO2'!Q58+'CH4'!Q58*PCG!$C$5+N2O!Q58*PCG!$C$6+HFC!Q58+PFC!Q58+'SF6'!Q58</f>
        <v>0.53850130719305978</v>
      </c>
      <c r="R58" s="94">
        <f>+'CO2'!R58+'abs CO2'!R58+'CH4'!R58*PCG!$C$5+N2O!R58*PCG!$C$6+HFC!R58+PFC!R58+'SF6'!R58</f>
        <v>0.60649294023343403</v>
      </c>
      <c r="S58" s="94">
        <f>+'CO2'!S58+'abs CO2'!S58+'CH4'!S58*PCG!$C$5+N2O!S58*PCG!$C$6+HFC!S58+PFC!S58+'SF6'!S58</f>
        <v>0.6428809311600201</v>
      </c>
      <c r="T58" s="94">
        <f>+'CO2'!T58+'abs CO2'!T58+'CH4'!T58*PCG!$C$5+N2O!T58*PCG!$C$6+HFC!T58+PFC!T58+'SF6'!T58</f>
        <v>0.60374205909818446</v>
      </c>
      <c r="U58" s="94">
        <f>+'CO2'!U58+'abs CO2'!U58+'CH4'!U58*PCG!$C$5+N2O!U58*PCG!$C$6+HFC!U58+PFC!U58+'SF6'!U58</f>
        <v>0.61034240330936607</v>
      </c>
      <c r="V58" s="94">
        <f>+'CO2'!V58+'abs CO2'!V58+'CH4'!V58*PCG!$C$5+N2O!V58*PCG!$C$6+HFC!V58+PFC!V58+'SF6'!V58</f>
        <v>0.79216699521754053</v>
      </c>
      <c r="W58" s="94">
        <f>+'CO2'!W58+'abs CO2'!W58+'CH4'!W58*PCG!$C$5+N2O!W58*PCG!$C$6+HFC!W58+PFC!W58+'SF6'!W58</f>
        <v>0.68078069230142524</v>
      </c>
      <c r="X58" s="94">
        <f>+'CO2'!X58+'abs CO2'!X58+'CH4'!X58*PCG!$C$5+N2O!X58*PCG!$C$6+HFC!X58+PFC!X58+'SF6'!X58</f>
        <v>0.73549936637913016</v>
      </c>
      <c r="Y58" s="94">
        <f>+'CO2'!Y58+'abs CO2'!Y58+'CH4'!Y58*PCG!$C$5+N2O!Y58*PCG!$C$6+HFC!Y58+PFC!Y58+'SF6'!Y58</f>
        <v>0.88172826242624625</v>
      </c>
      <c r="Z58" s="94">
        <f>+'CO2'!Z58+'abs CO2'!Z58+'CH4'!Z58*PCG!$C$5+N2O!Z58*PCG!$C$6+HFC!Z58+PFC!Z58+'SF6'!Z58</f>
        <v>0.85982614758370601</v>
      </c>
      <c r="AA58" s="94">
        <f>+'CO2'!AA58+'abs CO2'!AA58+'CH4'!AA58*PCG!$C$5+N2O!AA58*PCG!$C$6+HFC!AA58+PFC!AA58+'SF6'!AA58</f>
        <v>0.75240433537329532</v>
      </c>
      <c r="AB58" s="94">
        <f>+'CO2'!AB58+'abs CO2'!AB58+'CH4'!AB58*PCG!$C$5+N2O!AB58*PCG!$C$6+HFC!AB58+PFC!AB58+'SF6'!AB58</f>
        <v>0.68580811142406617</v>
      </c>
      <c r="AC58" s="94">
        <f>+'CO2'!AC58+'abs CO2'!AC58+'CH4'!AC58*PCG!$C$5+N2O!AC58*PCG!$C$6+HFC!AC58+PFC!AC58+'SF6'!AC58</f>
        <v>0.57585403374328281</v>
      </c>
      <c r="AD58" s="94">
        <f>+'CO2'!AD58+'abs CO2'!AD58+'CH4'!AD58*PCG!$C$5+N2O!AD58*PCG!$C$6+HFC!AD58+PFC!AD58+'SF6'!AD58</f>
        <v>0.59186853669773232</v>
      </c>
      <c r="AE58" s="94">
        <f>+'CO2'!AE58+'abs CO2'!AE58+'CH4'!AE58*PCG!$C$5+N2O!AE58*PCG!$C$6+HFC!AE58+PFC!AE58+'SF6'!AE58</f>
        <v>0.59295037486823543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25.232005732563799</v>
      </c>
      <c r="D59" s="94">
        <f>+'CO2'!D59+'abs CO2'!D59+'CH4'!D59*PCG!$C$5+N2O!D59*PCG!$C$6+HFC!D59+PFC!D59+'SF6'!D59</f>
        <v>28.284618011596432</v>
      </c>
      <c r="E59" s="94">
        <f>+'CO2'!E59+'abs CO2'!E59+'CH4'!E59*PCG!$C$5+N2O!E59*PCG!$C$6+HFC!E59+PFC!E59+'SF6'!E59</f>
        <v>26.569851775571944</v>
      </c>
      <c r="F59" s="94">
        <f>+'CO2'!F59+'abs CO2'!F59+'CH4'!F59*PCG!$C$5+N2O!F59*PCG!$C$6+HFC!F59+PFC!F59+'SF6'!F59</f>
        <v>35.23777905752933</v>
      </c>
      <c r="G59" s="94">
        <f>+'CO2'!G59+'abs CO2'!G59+'CH4'!G59*PCG!$C$5+N2O!G59*PCG!$C$6+HFC!G59+PFC!G59+'SF6'!G59</f>
        <v>43.521466111725132</v>
      </c>
      <c r="H59" s="94">
        <f>+'CO2'!H59+'abs CO2'!H59+'CH4'!H59*PCG!$C$5+N2O!H59*PCG!$C$6+HFC!H59+PFC!H59+'SF6'!H59</f>
        <v>25.722151365874836</v>
      </c>
      <c r="I59" s="94">
        <f>+'CO2'!I59+'abs CO2'!I59+'CH4'!I59*PCG!$C$5+N2O!I59*PCG!$C$6+HFC!I59+PFC!I59+'SF6'!I59</f>
        <v>24.486380381169976</v>
      </c>
      <c r="J59" s="94">
        <f>+'CO2'!J59+'abs CO2'!J59+'CH4'!J59*PCG!$C$5+N2O!J59*PCG!$C$6+HFC!J59+PFC!J59+'SF6'!J59</f>
        <v>23.712349208787092</v>
      </c>
      <c r="K59" s="94">
        <f>+'CO2'!K59+'abs CO2'!K59+'CH4'!K59*PCG!$C$5+N2O!K59*PCG!$C$6+HFC!K59+PFC!K59+'SF6'!K59</f>
        <v>13.284927844054083</v>
      </c>
      <c r="L59" s="94">
        <f>+'CO2'!L59+'abs CO2'!L59+'CH4'!L59*PCG!$C$5+N2O!L59*PCG!$C$6+HFC!L59+PFC!L59+'SF6'!L59</f>
        <v>12.11020710088253</v>
      </c>
      <c r="M59" s="94">
        <f>+'CO2'!M59+'abs CO2'!M59+'CH4'!M59*PCG!$C$5+N2O!M59*PCG!$C$6+HFC!M59+PFC!M59+'SF6'!M59</f>
        <v>12.906635915651755</v>
      </c>
      <c r="N59" s="94">
        <f>+'CO2'!N59+'abs CO2'!N59+'CH4'!N59*PCG!$C$5+N2O!N59*PCG!$C$6+HFC!N59+PFC!N59+'SF6'!N59</f>
        <v>10.567452668983709</v>
      </c>
      <c r="O59" s="94">
        <f>+'CO2'!O59+'abs CO2'!O59+'CH4'!O59*PCG!$C$5+N2O!O59*PCG!$C$6+HFC!O59+PFC!O59+'SF6'!O59</f>
        <v>12.171666897193381</v>
      </c>
      <c r="P59" s="94">
        <f>+'CO2'!P59+'abs CO2'!P59+'CH4'!P59*PCG!$C$5+N2O!P59*PCG!$C$6+HFC!P59+PFC!P59+'SF6'!P59</f>
        <v>13.848410115315287</v>
      </c>
      <c r="Q59" s="94">
        <f>+'CO2'!Q59+'abs CO2'!Q59+'CH4'!Q59*PCG!$C$5+N2O!Q59*PCG!$C$6+HFC!Q59+PFC!Q59+'SF6'!Q59</f>
        <v>18.816380959824979</v>
      </c>
      <c r="R59" s="94">
        <f>+'CO2'!R59+'abs CO2'!R59+'CH4'!R59*PCG!$C$5+N2O!R59*PCG!$C$6+HFC!R59+PFC!R59+'SF6'!R59</f>
        <v>13.760545068287252</v>
      </c>
      <c r="S59" s="94">
        <f>+'CO2'!S59+'abs CO2'!S59+'CH4'!S59*PCG!$C$5+N2O!S59*PCG!$C$6+HFC!S59+PFC!S59+'SF6'!S59</f>
        <v>9.2654100363755401</v>
      </c>
      <c r="T59" s="94">
        <f>+'CO2'!T59+'abs CO2'!T59+'CH4'!T59*PCG!$C$5+N2O!T59*PCG!$C$6+HFC!T59+PFC!T59+'SF6'!T59</f>
        <v>8.750215356731859</v>
      </c>
      <c r="U59" s="94">
        <f>+'CO2'!U59+'abs CO2'!U59+'CH4'!U59*PCG!$C$5+N2O!U59*PCG!$C$6+HFC!U59+PFC!U59+'SF6'!U59</f>
        <v>13.255989713009395</v>
      </c>
      <c r="V59" s="94">
        <f>+'CO2'!V59+'abs CO2'!V59+'CH4'!V59*PCG!$C$5+N2O!V59*PCG!$C$6+HFC!V59+PFC!V59+'SF6'!V59</f>
        <v>14.566026604596173</v>
      </c>
      <c r="W59" s="94">
        <f>+'CO2'!W59+'abs CO2'!W59+'CH4'!W59*PCG!$C$5+N2O!W59*PCG!$C$6+HFC!W59+PFC!W59+'SF6'!W59</f>
        <v>22.106595868565176</v>
      </c>
      <c r="X59" s="94">
        <f>+'CO2'!X59+'abs CO2'!X59+'CH4'!X59*PCG!$C$5+N2O!X59*PCG!$C$6+HFC!X59+PFC!X59+'SF6'!X59</f>
        <v>22.755736423766393</v>
      </c>
      <c r="Y59" s="94">
        <f>+'CO2'!Y59+'abs CO2'!Y59+'CH4'!Y59*PCG!$C$5+N2O!Y59*PCG!$C$6+HFC!Y59+PFC!Y59+'SF6'!Y59</f>
        <v>11.192235893811379</v>
      </c>
      <c r="Z59" s="94">
        <f>+'CO2'!Z59+'abs CO2'!Z59+'CH4'!Z59*PCG!$C$5+N2O!Z59*PCG!$C$6+HFC!Z59+PFC!Z59+'SF6'!Z59</f>
        <v>10.263419220421044</v>
      </c>
      <c r="AA59" s="94">
        <f>+'CO2'!AA59+'abs CO2'!AA59+'CH4'!AA59*PCG!$C$5+N2O!AA59*PCG!$C$6+HFC!AA59+PFC!AA59+'SF6'!AA59</f>
        <v>4.9200466210251044</v>
      </c>
      <c r="AB59" s="94">
        <f>+'CO2'!AB59+'abs CO2'!AB59+'CH4'!AB59*PCG!$C$5+N2O!AB59*PCG!$C$6+HFC!AB59+PFC!AB59+'SF6'!AB59</f>
        <v>21.259604354534719</v>
      </c>
      <c r="AC59" s="94">
        <f>+'CO2'!AC59+'abs CO2'!AC59+'CH4'!AC59*PCG!$C$5+N2O!AC59*PCG!$C$6+HFC!AC59+PFC!AC59+'SF6'!AC59</f>
        <v>10.727213483277898</v>
      </c>
      <c r="AD59" s="94">
        <f>+'CO2'!AD59+'abs CO2'!AD59+'CH4'!AD59*PCG!$C$5+N2O!AD59*PCG!$C$6+HFC!AD59+PFC!AD59+'SF6'!AD59</f>
        <v>21.436429654251103</v>
      </c>
      <c r="AE59" s="94">
        <f>+'CO2'!AE59+'abs CO2'!AE59+'CH4'!AE59*PCG!$C$5+N2O!AE59*PCG!$C$6+HFC!AE59+PFC!AE59+'SF6'!AE59</f>
        <v>10.618740897722207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0.27528206632370172</v>
      </c>
      <c r="X60" s="33">
        <f t="shared" si="16"/>
        <v>0.36056198216965663</v>
      </c>
      <c r="Y60" s="33">
        <f t="shared" si="16"/>
        <v>2.2504505063855831</v>
      </c>
      <c r="Z60" s="33">
        <f t="shared" si="16"/>
        <v>2.8067188623915782</v>
      </c>
      <c r="AA60" s="33">
        <f t="shared" si="16"/>
        <v>2.3832183641732883</v>
      </c>
      <c r="AB60" s="33">
        <f t="shared" si="16"/>
        <v>1.5918555101232308</v>
      </c>
      <c r="AC60" s="33">
        <f t="shared" si="16"/>
        <v>0.1193716091286541</v>
      </c>
      <c r="AD60" s="33">
        <f t="shared" si="16"/>
        <v>0.2456256858602224</v>
      </c>
      <c r="AE60" s="33">
        <f t="shared" si="16"/>
        <v>9.0453684434596587E-2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0.27528206632370172</v>
      </c>
      <c r="X62" s="33">
        <f t="shared" si="17"/>
        <v>0.36056198216965663</v>
      </c>
      <c r="Y62" s="33">
        <f t="shared" si="17"/>
        <v>2.2504505063855831</v>
      </c>
      <c r="Z62" s="33">
        <f t="shared" si="17"/>
        <v>2.8067188623915782</v>
      </c>
      <c r="AA62" s="33">
        <f t="shared" si="17"/>
        <v>2.3832183641732883</v>
      </c>
      <c r="AB62" s="33">
        <f t="shared" si="17"/>
        <v>1.5918555101232308</v>
      </c>
      <c r="AC62" s="33">
        <f t="shared" si="17"/>
        <v>0.1193716091286541</v>
      </c>
      <c r="AD62" s="33">
        <f t="shared" si="17"/>
        <v>0.2456256858602224</v>
      </c>
      <c r="AE62" s="33">
        <f t="shared" si="17"/>
        <v>9.0453684434596587E-2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0.27528206632370172</v>
      </c>
      <c r="X63" s="94">
        <f>+'CO2'!X63+'abs CO2'!X63+'CH4'!X63*PCG!$C$5+N2O!X63*PCG!$C$6+HFC!X63+PFC!X63+'SF6'!X63</f>
        <v>0.36056198216965663</v>
      </c>
      <c r="Y63" s="94">
        <f>+'CO2'!Y63+'abs CO2'!Y63+'CH4'!Y63*PCG!$C$5+N2O!Y63*PCG!$C$6+HFC!Y63+PFC!Y63+'SF6'!Y63</f>
        <v>2.2504505063855831</v>
      </c>
      <c r="Z63" s="94">
        <f>+'CO2'!Z63+'abs CO2'!Z63+'CH4'!Z63*PCG!$C$5+N2O!Z63*PCG!$C$6+HFC!Z63+PFC!Z63+'SF6'!Z63</f>
        <v>2.8067188623915782</v>
      </c>
      <c r="AA63" s="94">
        <f>+'CO2'!AA63+'abs CO2'!AA63+'CH4'!AA63*PCG!$C$5+N2O!AA63*PCG!$C$6+HFC!AA63+PFC!AA63+'SF6'!AA63</f>
        <v>2.3832183641732883</v>
      </c>
      <c r="AB63" s="94">
        <f>+'CO2'!AB63+'abs CO2'!AB63+'CH4'!AB63*PCG!$C$5+N2O!AB63*PCG!$C$6+HFC!AB63+PFC!AB63+'SF6'!AB63</f>
        <v>1.5918555101232308</v>
      </c>
      <c r="AC63" s="94">
        <f>+'CO2'!AC63+'abs CO2'!AC63+'CH4'!AC63*PCG!$C$5+N2O!AC63*PCG!$C$6+HFC!AC63+PFC!AC63+'SF6'!AC63</f>
        <v>0.1193716091286541</v>
      </c>
      <c r="AD63" s="94">
        <f>+'CO2'!AD63+'abs CO2'!AD63+'CH4'!AD63*PCG!$C$5+N2O!AD63*PCG!$C$6+HFC!AD63+PFC!AD63+'SF6'!AD63</f>
        <v>0.2456256858602224</v>
      </c>
      <c r="AE63" s="94">
        <f>+'CO2'!AE63+'abs CO2'!AE63+'CH4'!AE63*PCG!$C$5+N2O!AE63*PCG!$C$6+HFC!AE63+PFC!AE63+'SF6'!AE63</f>
        <v>9.0453684434596587E-2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0</v>
      </c>
      <c r="D67" s="33">
        <f t="shared" si="18"/>
        <v>0</v>
      </c>
      <c r="E67" s="33">
        <f t="shared" si="18"/>
        <v>0</v>
      </c>
      <c r="F67" s="33">
        <f t="shared" si="18"/>
        <v>0</v>
      </c>
      <c r="G67" s="33">
        <f t="shared" si="18"/>
        <v>0</v>
      </c>
      <c r="H67" s="33">
        <f t="shared" si="18"/>
        <v>0</v>
      </c>
      <c r="I67" s="33">
        <f t="shared" si="18"/>
        <v>0</v>
      </c>
      <c r="J67" s="33">
        <f t="shared" si="18"/>
        <v>0</v>
      </c>
      <c r="K67" s="33">
        <f t="shared" si="18"/>
        <v>0</v>
      </c>
      <c r="L67" s="33">
        <f t="shared" si="18"/>
        <v>0</v>
      </c>
      <c r="M67" s="33">
        <f t="shared" si="18"/>
        <v>0</v>
      </c>
      <c r="N67" s="33">
        <f t="shared" si="18"/>
        <v>0</v>
      </c>
      <c r="O67" s="33">
        <f t="shared" si="18"/>
        <v>0</v>
      </c>
      <c r="P67" s="33">
        <f t="shared" si="18"/>
        <v>0</v>
      </c>
      <c r="Q67" s="33">
        <f t="shared" si="18"/>
        <v>0</v>
      </c>
      <c r="R67" s="33">
        <f t="shared" si="18"/>
        <v>0</v>
      </c>
      <c r="S67" s="33">
        <f t="shared" si="18"/>
        <v>0</v>
      </c>
      <c r="T67" s="33">
        <f t="shared" si="18"/>
        <v>0</v>
      </c>
      <c r="U67" s="33">
        <f t="shared" si="18"/>
        <v>0</v>
      </c>
      <c r="V67" s="33">
        <f t="shared" si="18"/>
        <v>0</v>
      </c>
      <c r="W67" s="33">
        <f t="shared" si="18"/>
        <v>0</v>
      </c>
      <c r="X67" s="33">
        <f t="shared" si="18"/>
        <v>0</v>
      </c>
      <c r="Y67" s="33">
        <f t="shared" si="18"/>
        <v>0</v>
      </c>
      <c r="Z67" s="33">
        <f t="shared" si="18"/>
        <v>0</v>
      </c>
      <c r="AA67" s="33">
        <f t="shared" si="18"/>
        <v>0</v>
      </c>
      <c r="AB67" s="33">
        <f t="shared" si="18"/>
        <v>0</v>
      </c>
      <c r="AC67" s="33">
        <f t="shared" si="18"/>
        <v>0</v>
      </c>
      <c r="AD67" s="33">
        <f t="shared" si="18"/>
        <v>1.4792813857268602E-2</v>
      </c>
      <c r="AE67" s="33">
        <f t="shared" si="18"/>
        <v>0.10690121214364406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0</v>
      </c>
      <c r="D68" s="33">
        <f t="shared" si="19"/>
        <v>0</v>
      </c>
      <c r="E68" s="33">
        <f t="shared" si="19"/>
        <v>0</v>
      </c>
      <c r="F68" s="33">
        <f t="shared" si="19"/>
        <v>0</v>
      </c>
      <c r="G68" s="33">
        <f t="shared" si="19"/>
        <v>0</v>
      </c>
      <c r="H68" s="33">
        <f t="shared" si="19"/>
        <v>0</v>
      </c>
      <c r="I68" s="33">
        <f t="shared" si="19"/>
        <v>0</v>
      </c>
      <c r="J68" s="33">
        <f t="shared" si="19"/>
        <v>0</v>
      </c>
      <c r="K68" s="33">
        <f t="shared" si="19"/>
        <v>0</v>
      </c>
      <c r="L68" s="33">
        <f t="shared" si="19"/>
        <v>0</v>
      </c>
      <c r="M68" s="33">
        <f t="shared" si="19"/>
        <v>0</v>
      </c>
      <c r="N68" s="33">
        <f t="shared" si="19"/>
        <v>0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0</v>
      </c>
      <c r="D69" s="33">
        <f t="shared" si="20"/>
        <v>0</v>
      </c>
      <c r="E69" s="33">
        <f t="shared" si="20"/>
        <v>0</v>
      </c>
      <c r="F69" s="33">
        <f t="shared" si="20"/>
        <v>0</v>
      </c>
      <c r="G69" s="33">
        <f t="shared" si="20"/>
        <v>0</v>
      </c>
      <c r="H69" s="33">
        <f t="shared" si="20"/>
        <v>0</v>
      </c>
      <c r="I69" s="33">
        <f t="shared" si="20"/>
        <v>0</v>
      </c>
      <c r="J69" s="33">
        <f t="shared" si="20"/>
        <v>0</v>
      </c>
      <c r="K69" s="33">
        <f t="shared" si="20"/>
        <v>0</v>
      </c>
      <c r="L69" s="33">
        <f t="shared" si="20"/>
        <v>0</v>
      </c>
      <c r="M69" s="33">
        <f t="shared" si="20"/>
        <v>0</v>
      </c>
      <c r="N69" s="33">
        <f t="shared" si="20"/>
        <v>0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0</v>
      </c>
      <c r="D80" s="33">
        <f t="shared" si="23"/>
        <v>0</v>
      </c>
      <c r="E80" s="33">
        <f t="shared" si="23"/>
        <v>0</v>
      </c>
      <c r="F80" s="33">
        <f t="shared" si="23"/>
        <v>0</v>
      </c>
      <c r="G80" s="33">
        <f t="shared" si="23"/>
        <v>0</v>
      </c>
      <c r="H80" s="33">
        <f t="shared" si="23"/>
        <v>0</v>
      </c>
      <c r="I80" s="33">
        <f t="shared" si="23"/>
        <v>0</v>
      </c>
      <c r="J80" s="33">
        <f t="shared" si="23"/>
        <v>0</v>
      </c>
      <c r="K80" s="33">
        <f t="shared" si="23"/>
        <v>0</v>
      </c>
      <c r="L80" s="33">
        <f t="shared" si="23"/>
        <v>0</v>
      </c>
      <c r="M80" s="33">
        <f t="shared" si="23"/>
        <v>0</v>
      </c>
      <c r="N80" s="33">
        <f t="shared" si="23"/>
        <v>0</v>
      </c>
      <c r="O80" s="33">
        <f t="shared" si="23"/>
        <v>0</v>
      </c>
      <c r="P80" s="33">
        <f t="shared" si="23"/>
        <v>0</v>
      </c>
      <c r="Q80" s="33">
        <f t="shared" si="23"/>
        <v>0</v>
      </c>
      <c r="R80" s="33">
        <f t="shared" si="23"/>
        <v>0</v>
      </c>
      <c r="S80" s="33">
        <f t="shared" si="23"/>
        <v>0</v>
      </c>
      <c r="T80" s="33">
        <f t="shared" si="23"/>
        <v>0</v>
      </c>
      <c r="U80" s="33">
        <f t="shared" si="23"/>
        <v>0</v>
      </c>
      <c r="V80" s="33">
        <f t="shared" si="23"/>
        <v>0</v>
      </c>
      <c r="W80" s="33">
        <f t="shared" si="23"/>
        <v>0</v>
      </c>
      <c r="X80" s="33">
        <f t="shared" si="23"/>
        <v>0</v>
      </c>
      <c r="Y80" s="33">
        <f t="shared" si="23"/>
        <v>0</v>
      </c>
      <c r="Z80" s="33">
        <f t="shared" si="23"/>
        <v>0</v>
      </c>
      <c r="AA80" s="33">
        <f t="shared" si="23"/>
        <v>0</v>
      </c>
      <c r="AB80" s="33">
        <f t="shared" si="23"/>
        <v>0</v>
      </c>
      <c r="AC80" s="33">
        <f t="shared" si="23"/>
        <v>0</v>
      </c>
      <c r="AD80" s="33">
        <f t="shared" si="23"/>
        <v>1.4792813857268602E-2</v>
      </c>
      <c r="AE80" s="33">
        <f t="shared" si="23"/>
        <v>0.10690121214364406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0</v>
      </c>
      <c r="D81" s="33">
        <f t="shared" si="24"/>
        <v>0</v>
      </c>
      <c r="E81" s="33">
        <f t="shared" si="24"/>
        <v>0</v>
      </c>
      <c r="F81" s="33">
        <f t="shared" si="24"/>
        <v>0</v>
      </c>
      <c r="G81" s="33">
        <f t="shared" si="24"/>
        <v>0</v>
      </c>
      <c r="H81" s="33">
        <f t="shared" si="24"/>
        <v>0</v>
      </c>
      <c r="I81" s="33">
        <f t="shared" si="24"/>
        <v>0</v>
      </c>
      <c r="J81" s="33">
        <f t="shared" si="24"/>
        <v>0</v>
      </c>
      <c r="K81" s="33">
        <f t="shared" si="24"/>
        <v>0</v>
      </c>
      <c r="L81" s="33">
        <f t="shared" si="24"/>
        <v>0</v>
      </c>
      <c r="M81" s="33">
        <f t="shared" si="24"/>
        <v>0</v>
      </c>
      <c r="N81" s="33">
        <f t="shared" si="24"/>
        <v>0</v>
      </c>
      <c r="O81" s="33">
        <f t="shared" si="24"/>
        <v>0</v>
      </c>
      <c r="P81" s="33">
        <f t="shared" si="24"/>
        <v>0</v>
      </c>
      <c r="Q81" s="33">
        <f t="shared" si="24"/>
        <v>0</v>
      </c>
      <c r="R81" s="33">
        <f t="shared" si="24"/>
        <v>0</v>
      </c>
      <c r="S81" s="33">
        <f t="shared" si="24"/>
        <v>0</v>
      </c>
      <c r="T81" s="33">
        <f t="shared" si="24"/>
        <v>0</v>
      </c>
      <c r="U81" s="33">
        <f t="shared" si="24"/>
        <v>0</v>
      </c>
      <c r="V81" s="33">
        <f t="shared" si="24"/>
        <v>0</v>
      </c>
      <c r="W81" s="33">
        <f t="shared" si="24"/>
        <v>0</v>
      </c>
      <c r="X81" s="33">
        <f t="shared" si="24"/>
        <v>0</v>
      </c>
      <c r="Y81" s="33">
        <f t="shared" si="24"/>
        <v>0</v>
      </c>
      <c r="Z81" s="33">
        <f t="shared" si="24"/>
        <v>0</v>
      </c>
      <c r="AA81" s="33">
        <f t="shared" si="24"/>
        <v>0</v>
      </c>
      <c r="AB81" s="33">
        <f t="shared" si="24"/>
        <v>0</v>
      </c>
      <c r="AC81" s="33">
        <f t="shared" si="24"/>
        <v>0</v>
      </c>
      <c r="AD81" s="33">
        <f t="shared" si="24"/>
        <v>0</v>
      </c>
      <c r="AE81" s="33">
        <f t="shared" si="24"/>
        <v>0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</v>
      </c>
      <c r="D82" s="94">
        <f>+'CO2'!D82+'abs CO2'!D82+'CH4'!D82*PCG!$C$5+N2O!D82*PCG!$C$6+HFC!D82+PFC!D82+'SF6'!D82</f>
        <v>0</v>
      </c>
      <c r="E82" s="94">
        <f>+'CO2'!E82+'abs CO2'!E82+'CH4'!E82*PCG!$C$5+N2O!E82*PCG!$C$6+HFC!E82+PFC!E82+'SF6'!E82</f>
        <v>0</v>
      </c>
      <c r="F82" s="94">
        <f>+'CO2'!F82+'abs CO2'!F82+'CH4'!F82*PCG!$C$5+N2O!F82*PCG!$C$6+HFC!F82+PFC!F82+'SF6'!F82</f>
        <v>0</v>
      </c>
      <c r="G82" s="94">
        <f>+'CO2'!G82+'abs CO2'!G82+'CH4'!G82*PCG!$C$5+N2O!G82*PCG!$C$6+HFC!G82+PFC!G82+'SF6'!G82</f>
        <v>0</v>
      </c>
      <c r="H82" s="94">
        <f>+'CO2'!H82+'abs CO2'!H82+'CH4'!H82*PCG!$C$5+N2O!H82*PCG!$C$6+HFC!H82+PFC!H82+'SF6'!H82</f>
        <v>0</v>
      </c>
      <c r="I82" s="94">
        <f>+'CO2'!I82+'abs CO2'!I82+'CH4'!I82*PCG!$C$5+N2O!I82*PCG!$C$6+HFC!I82+PFC!I82+'SF6'!I82</f>
        <v>0</v>
      </c>
      <c r="J82" s="94">
        <f>+'CO2'!J82+'abs CO2'!J82+'CH4'!J82*PCG!$C$5+N2O!J82*PCG!$C$6+HFC!J82+PFC!J82+'SF6'!J82</f>
        <v>0</v>
      </c>
      <c r="K82" s="94">
        <f>+'CO2'!K82+'abs CO2'!K82+'CH4'!K82*PCG!$C$5+N2O!K82*PCG!$C$6+HFC!K82+PFC!K82+'SF6'!K82</f>
        <v>0</v>
      </c>
      <c r="L82" s="94">
        <f>+'CO2'!L82+'abs CO2'!L82+'CH4'!L82*PCG!$C$5+N2O!L82*PCG!$C$6+HFC!L82+PFC!L82+'SF6'!L82</f>
        <v>0</v>
      </c>
      <c r="M82" s="94">
        <f>+'CO2'!M82+'abs CO2'!M82+'CH4'!M82*PCG!$C$5+N2O!M82*PCG!$C$6+HFC!M82+PFC!M82+'SF6'!M82</f>
        <v>0</v>
      </c>
      <c r="N82" s="94">
        <f>+'CO2'!N82+'abs CO2'!N82+'CH4'!N82*PCG!$C$5+N2O!N82*PCG!$C$6+HFC!N82+PFC!N82+'SF6'!N82</f>
        <v>0</v>
      </c>
      <c r="O82" s="94">
        <f>+'CO2'!O82+'abs CO2'!O82+'CH4'!O82*PCG!$C$5+N2O!O82*PCG!$C$6+HFC!O82+PFC!O82+'SF6'!O82</f>
        <v>0</v>
      </c>
      <c r="P82" s="94">
        <f>+'CO2'!P82+'abs CO2'!P82+'CH4'!P82*PCG!$C$5+N2O!P82*PCG!$C$6+HFC!P82+PFC!P82+'SF6'!P82</f>
        <v>0</v>
      </c>
      <c r="Q82" s="94">
        <f>+'CO2'!Q82+'abs CO2'!Q82+'CH4'!Q82*PCG!$C$5+N2O!Q82*PCG!$C$6+HFC!Q82+PFC!Q82+'SF6'!Q82</f>
        <v>0</v>
      </c>
      <c r="R82" s="94">
        <f>+'CO2'!R82+'abs CO2'!R82+'CH4'!R82*PCG!$C$5+N2O!R82*PCG!$C$6+HFC!R82+PFC!R82+'SF6'!R82</f>
        <v>0</v>
      </c>
      <c r="S82" s="94">
        <f>+'CO2'!S82+'abs CO2'!S82+'CH4'!S82*PCG!$C$5+N2O!S82*PCG!$C$6+HFC!S82+PFC!S82+'SF6'!S82</f>
        <v>0</v>
      </c>
      <c r="T82" s="94">
        <f>+'CO2'!T82+'abs CO2'!T82+'CH4'!T82*PCG!$C$5+N2O!T82*PCG!$C$6+HFC!T82+PFC!T82+'SF6'!T82</f>
        <v>0</v>
      </c>
      <c r="U82" s="94">
        <f>+'CO2'!U82+'abs CO2'!U82+'CH4'!U82*PCG!$C$5+N2O!U82*PCG!$C$6+HFC!U82+PFC!U82+'SF6'!U82</f>
        <v>0</v>
      </c>
      <c r="V82" s="94">
        <f>+'CO2'!V82+'abs CO2'!V82+'CH4'!V82*PCG!$C$5+N2O!V82*PCG!$C$6+HFC!V82+PFC!V82+'SF6'!V82</f>
        <v>0</v>
      </c>
      <c r="W82" s="94">
        <f>+'CO2'!W82+'abs CO2'!W82+'CH4'!W82*PCG!$C$5+N2O!W82*PCG!$C$6+HFC!W82+PFC!W82+'SF6'!W82</f>
        <v>0</v>
      </c>
      <c r="X82" s="94">
        <f>+'CO2'!X82+'abs CO2'!X82+'CH4'!X82*PCG!$C$5+N2O!X82*PCG!$C$6+HFC!X82+PFC!X82+'SF6'!X82</f>
        <v>0</v>
      </c>
      <c r="Y82" s="94">
        <f>+'CO2'!Y82+'abs CO2'!Y82+'CH4'!Y82*PCG!$C$5+N2O!Y82*PCG!$C$6+HFC!Y82+PFC!Y82+'SF6'!Y82</f>
        <v>0</v>
      </c>
      <c r="Z82" s="94">
        <f>+'CO2'!Z82+'abs CO2'!Z82+'CH4'!Z82*PCG!$C$5+N2O!Z82*PCG!$C$6+HFC!Z82+PFC!Z82+'SF6'!Z82</f>
        <v>0</v>
      </c>
      <c r="AA82" s="94">
        <f>+'CO2'!AA82+'abs CO2'!AA82+'CH4'!AA82*PCG!$C$5+N2O!AA82*PCG!$C$6+HFC!AA82+PFC!AA82+'SF6'!AA82</f>
        <v>0</v>
      </c>
      <c r="AB82" s="94">
        <f>+'CO2'!AB82+'abs CO2'!AB82+'CH4'!AB82*PCG!$C$5+N2O!AB82*PCG!$C$6+HFC!AB82+PFC!AB82+'SF6'!AB82</f>
        <v>0</v>
      </c>
      <c r="AC82" s="94">
        <f>+'CO2'!AC82+'abs CO2'!AC82+'CH4'!AC82*PCG!$C$5+N2O!AC82*PCG!$C$6+HFC!AC82+PFC!AC82+'SF6'!AC82</f>
        <v>0</v>
      </c>
      <c r="AD82" s="94">
        <f>+'CO2'!AD82+'abs CO2'!AD82+'CH4'!AD82*PCG!$C$5+N2O!AD82*PCG!$C$6+HFC!AD82+PFC!AD82+'SF6'!AD82</f>
        <v>0</v>
      </c>
      <c r="AE82" s="94">
        <f>+'CO2'!AE82+'abs CO2'!AE82+'CH4'!AE82*PCG!$C$5+N2O!AE82*PCG!$C$6+HFC!AE82+PFC!AE82+'SF6'!AE82</f>
        <v>0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0</v>
      </c>
      <c r="D83" s="94">
        <f>+'CO2'!D83+'abs CO2'!D83+'CH4'!D83*PCG!$C$5+N2O!D83*PCG!$C$6+HFC!D83+PFC!D83+'SF6'!D83</f>
        <v>0</v>
      </c>
      <c r="E83" s="94">
        <f>+'CO2'!E83+'abs CO2'!E83+'CH4'!E83*PCG!$C$5+N2O!E83*PCG!$C$6+HFC!E83+PFC!E83+'SF6'!E83</f>
        <v>0</v>
      </c>
      <c r="F83" s="94">
        <f>+'CO2'!F83+'abs CO2'!F83+'CH4'!F83*PCG!$C$5+N2O!F83*PCG!$C$6+HFC!F83+PFC!F83+'SF6'!F83</f>
        <v>0</v>
      </c>
      <c r="G83" s="94">
        <f>+'CO2'!G83+'abs CO2'!G83+'CH4'!G83*PCG!$C$5+N2O!G83*PCG!$C$6+HFC!G83+PFC!G83+'SF6'!G83</f>
        <v>0</v>
      </c>
      <c r="H83" s="94">
        <f>+'CO2'!H83+'abs CO2'!H83+'CH4'!H83*PCG!$C$5+N2O!H83*PCG!$C$6+HFC!H83+PFC!H83+'SF6'!H83</f>
        <v>0</v>
      </c>
      <c r="I83" s="94">
        <f>+'CO2'!I83+'abs CO2'!I83+'CH4'!I83*PCG!$C$5+N2O!I83*PCG!$C$6+HFC!I83+PFC!I83+'SF6'!I83</f>
        <v>0</v>
      </c>
      <c r="J83" s="94">
        <f>+'CO2'!J83+'abs CO2'!J83+'CH4'!J83*PCG!$C$5+N2O!J83*PCG!$C$6+HFC!J83+PFC!J83+'SF6'!J83</f>
        <v>0</v>
      </c>
      <c r="K83" s="94">
        <f>+'CO2'!K83+'abs CO2'!K83+'CH4'!K83*PCG!$C$5+N2O!K83*PCG!$C$6+HFC!K83+PFC!K83+'SF6'!K83</f>
        <v>0</v>
      </c>
      <c r="L83" s="94">
        <f>+'CO2'!L83+'abs CO2'!L83+'CH4'!L83*PCG!$C$5+N2O!L83*PCG!$C$6+HFC!L83+PFC!L83+'SF6'!L83</f>
        <v>0</v>
      </c>
      <c r="M83" s="94">
        <f>+'CO2'!M83+'abs CO2'!M83+'CH4'!M83*PCG!$C$5+N2O!M83*PCG!$C$6+HFC!M83+PFC!M83+'SF6'!M83</f>
        <v>0</v>
      </c>
      <c r="N83" s="94">
        <f>+'CO2'!N83+'abs CO2'!N83+'CH4'!N83*PCG!$C$5+N2O!N83*PCG!$C$6+HFC!N83+PFC!N83+'SF6'!N83</f>
        <v>0</v>
      </c>
      <c r="O83" s="94">
        <f>+'CO2'!O83+'abs CO2'!O83+'CH4'!O83*PCG!$C$5+N2O!O83*PCG!$C$6+HFC!O83+PFC!O83+'SF6'!O83</f>
        <v>0</v>
      </c>
      <c r="P83" s="94">
        <f>+'CO2'!P83+'abs CO2'!P83+'CH4'!P83*PCG!$C$5+N2O!P83*PCG!$C$6+HFC!P83+PFC!P83+'SF6'!P83</f>
        <v>0</v>
      </c>
      <c r="Q83" s="94">
        <f>+'CO2'!Q83+'abs CO2'!Q83+'CH4'!Q83*PCG!$C$5+N2O!Q83*PCG!$C$6+HFC!Q83+PFC!Q83+'SF6'!Q83</f>
        <v>0</v>
      </c>
      <c r="R83" s="94">
        <f>+'CO2'!R83+'abs CO2'!R83+'CH4'!R83*PCG!$C$5+N2O!R83*PCG!$C$6+HFC!R83+PFC!R83+'SF6'!R83</f>
        <v>0</v>
      </c>
      <c r="S83" s="94">
        <f>+'CO2'!S83+'abs CO2'!S83+'CH4'!S83*PCG!$C$5+N2O!S83*PCG!$C$6+HFC!S83+PFC!S83+'SF6'!S83</f>
        <v>0</v>
      </c>
      <c r="T83" s="94">
        <f>+'CO2'!T83+'abs CO2'!T83+'CH4'!T83*PCG!$C$5+N2O!T83*PCG!$C$6+HFC!T83+PFC!T83+'SF6'!T83</f>
        <v>0</v>
      </c>
      <c r="U83" s="94">
        <f>+'CO2'!U83+'abs CO2'!U83+'CH4'!U83*PCG!$C$5+N2O!U83*PCG!$C$6+HFC!U83+PFC!U83+'SF6'!U83</f>
        <v>0</v>
      </c>
      <c r="V83" s="94">
        <f>+'CO2'!V83+'abs CO2'!V83+'CH4'!V83*PCG!$C$5+N2O!V83*PCG!$C$6+HFC!V83+PFC!V83+'SF6'!V83</f>
        <v>0</v>
      </c>
      <c r="W83" s="94">
        <f>+'CO2'!W83+'abs CO2'!W83+'CH4'!W83*PCG!$C$5+N2O!W83*PCG!$C$6+HFC!W83+PFC!W83+'SF6'!W83</f>
        <v>0</v>
      </c>
      <c r="X83" s="94">
        <f>+'CO2'!X83+'abs CO2'!X83+'CH4'!X83*PCG!$C$5+N2O!X83*PCG!$C$6+HFC!X83+PFC!X83+'SF6'!X83</f>
        <v>0</v>
      </c>
      <c r="Y83" s="94">
        <f>+'CO2'!Y83+'abs CO2'!Y83+'CH4'!Y83*PCG!$C$5+N2O!Y83*PCG!$C$6+HFC!Y83+PFC!Y83+'SF6'!Y83</f>
        <v>0</v>
      </c>
      <c r="Z83" s="94">
        <f>+'CO2'!Z83+'abs CO2'!Z83+'CH4'!Z83*PCG!$C$5+N2O!Z83*PCG!$C$6+HFC!Z83+PFC!Z83+'SF6'!Z83</f>
        <v>0</v>
      </c>
      <c r="AA83" s="94">
        <f>+'CO2'!AA83+'abs CO2'!AA83+'CH4'!AA83*PCG!$C$5+N2O!AA83*PCG!$C$6+HFC!AA83+PFC!AA83+'SF6'!AA83</f>
        <v>0</v>
      </c>
      <c r="AB83" s="94">
        <f>+'CO2'!AB83+'abs CO2'!AB83+'CH4'!AB83*PCG!$C$5+N2O!AB83*PCG!$C$6+HFC!AB83+PFC!AB83+'SF6'!AB83</f>
        <v>0</v>
      </c>
      <c r="AC83" s="94">
        <f>+'CO2'!AC83+'abs CO2'!AC83+'CH4'!AC83*PCG!$C$5+N2O!AC83*PCG!$C$6+HFC!AC83+PFC!AC83+'SF6'!AC83</f>
        <v>0</v>
      </c>
      <c r="AD83" s="94">
        <f>+'CO2'!AD83+'abs CO2'!AD83+'CH4'!AD83*PCG!$C$5+N2O!AD83*PCG!$C$6+HFC!AD83+PFC!AD83+'SF6'!AD83</f>
        <v>0</v>
      </c>
      <c r="AE83" s="94">
        <f>+'CO2'!AE83+'abs CO2'!AE83+'CH4'!AE83*PCG!$C$5+N2O!AE83*PCG!$C$6+HFC!AE83+PFC!AE83+'SF6'!AE83</f>
        <v>0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0</v>
      </c>
      <c r="D84" s="33">
        <f t="shared" si="25"/>
        <v>0</v>
      </c>
      <c r="E84" s="33">
        <f t="shared" si="25"/>
        <v>0</v>
      </c>
      <c r="F84" s="33">
        <f t="shared" si="25"/>
        <v>0</v>
      </c>
      <c r="G84" s="33">
        <f t="shared" si="25"/>
        <v>0</v>
      </c>
      <c r="H84" s="33">
        <f t="shared" si="25"/>
        <v>0</v>
      </c>
      <c r="I84" s="33">
        <f t="shared" si="25"/>
        <v>0</v>
      </c>
      <c r="J84" s="33">
        <f t="shared" si="25"/>
        <v>0</v>
      </c>
      <c r="K84" s="33">
        <f t="shared" si="25"/>
        <v>0</v>
      </c>
      <c r="L84" s="33">
        <f t="shared" si="25"/>
        <v>0</v>
      </c>
      <c r="M84" s="33">
        <f t="shared" si="25"/>
        <v>0</v>
      </c>
      <c r="N84" s="33">
        <f t="shared" si="25"/>
        <v>0</v>
      </c>
      <c r="O84" s="33">
        <f t="shared" si="25"/>
        <v>0</v>
      </c>
      <c r="P84" s="33">
        <f t="shared" si="25"/>
        <v>0</v>
      </c>
      <c r="Q84" s="33">
        <f t="shared" si="25"/>
        <v>0</v>
      </c>
      <c r="R84" s="33">
        <f t="shared" si="25"/>
        <v>0</v>
      </c>
      <c r="S84" s="33">
        <f t="shared" si="25"/>
        <v>0</v>
      </c>
      <c r="T84" s="33">
        <f t="shared" si="25"/>
        <v>0</v>
      </c>
      <c r="U84" s="33">
        <f t="shared" si="25"/>
        <v>0</v>
      </c>
      <c r="V84" s="33">
        <f t="shared" si="25"/>
        <v>0</v>
      </c>
      <c r="W84" s="33">
        <f t="shared" si="25"/>
        <v>0</v>
      </c>
      <c r="X84" s="33">
        <f t="shared" si="25"/>
        <v>0</v>
      </c>
      <c r="Y84" s="33">
        <f t="shared" si="25"/>
        <v>0</v>
      </c>
      <c r="Z84" s="33">
        <f t="shared" si="25"/>
        <v>0</v>
      </c>
      <c r="AA84" s="33">
        <f t="shared" si="25"/>
        <v>0</v>
      </c>
      <c r="AB84" s="33">
        <f t="shared" si="25"/>
        <v>0</v>
      </c>
      <c r="AC84" s="33">
        <f t="shared" si="25"/>
        <v>0</v>
      </c>
      <c r="AD84" s="33">
        <f t="shared" si="25"/>
        <v>0</v>
      </c>
      <c r="AE84" s="33">
        <f t="shared" si="25"/>
        <v>0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0</v>
      </c>
      <c r="D86" s="94">
        <f>+'CO2'!D86+'abs CO2'!D86+'CH4'!D86*PCG!$C$5+N2O!D86*PCG!$C$6+HFC!D86+PFC!D86+'SF6'!D86</f>
        <v>0</v>
      </c>
      <c r="E86" s="94">
        <f>+'CO2'!E86+'abs CO2'!E86+'CH4'!E86*PCG!$C$5+N2O!E86*PCG!$C$6+HFC!E86+PFC!E86+'SF6'!E86</f>
        <v>0</v>
      </c>
      <c r="F86" s="94">
        <f>+'CO2'!F86+'abs CO2'!F86+'CH4'!F86*PCG!$C$5+N2O!F86*PCG!$C$6+HFC!F86+PFC!F86+'SF6'!F86</f>
        <v>0</v>
      </c>
      <c r="G86" s="94">
        <f>+'CO2'!G86+'abs CO2'!G86+'CH4'!G86*PCG!$C$5+N2O!G86*PCG!$C$6+HFC!G86+PFC!G86+'SF6'!G86</f>
        <v>0</v>
      </c>
      <c r="H86" s="94">
        <f>+'CO2'!H86+'abs CO2'!H86+'CH4'!H86*PCG!$C$5+N2O!H86*PCG!$C$6+HFC!H86+PFC!H86+'SF6'!H86</f>
        <v>0</v>
      </c>
      <c r="I86" s="94">
        <f>+'CO2'!I86+'abs CO2'!I86+'CH4'!I86*PCG!$C$5+N2O!I86*PCG!$C$6+HFC!I86+PFC!I86+'SF6'!I86</f>
        <v>0</v>
      </c>
      <c r="J86" s="94">
        <f>+'CO2'!J86+'abs CO2'!J86+'CH4'!J86*PCG!$C$5+N2O!J86*PCG!$C$6+HFC!J86+PFC!J86+'SF6'!J86</f>
        <v>0</v>
      </c>
      <c r="K86" s="94">
        <f>+'CO2'!K86+'abs CO2'!K86+'CH4'!K86*PCG!$C$5+N2O!K86*PCG!$C$6+HFC!K86+PFC!K86+'SF6'!K86</f>
        <v>0</v>
      </c>
      <c r="L86" s="94">
        <f>+'CO2'!L86+'abs CO2'!L86+'CH4'!L86*PCG!$C$5+N2O!L86*PCG!$C$6+HFC!L86+PFC!L86+'SF6'!L86</f>
        <v>0</v>
      </c>
      <c r="M86" s="94">
        <f>+'CO2'!M86+'abs CO2'!M86+'CH4'!M86*PCG!$C$5+N2O!M86*PCG!$C$6+HFC!M86+PFC!M86+'SF6'!M86</f>
        <v>0</v>
      </c>
      <c r="N86" s="94">
        <f>+'CO2'!N86+'abs CO2'!N86+'CH4'!N86*PCG!$C$5+N2O!N86*PCG!$C$6+HFC!N86+PFC!N86+'SF6'!N86</f>
        <v>0</v>
      </c>
      <c r="O86" s="94">
        <f>+'CO2'!O86+'abs CO2'!O86+'CH4'!O86*PCG!$C$5+N2O!O86*PCG!$C$6+HFC!O86+PFC!O86+'SF6'!O86</f>
        <v>0</v>
      </c>
      <c r="P86" s="94">
        <f>+'CO2'!P86+'abs CO2'!P86+'CH4'!P86*PCG!$C$5+N2O!P86*PCG!$C$6+HFC!P86+PFC!P86+'SF6'!P86</f>
        <v>0</v>
      </c>
      <c r="Q86" s="94">
        <f>+'CO2'!Q86+'abs CO2'!Q86+'CH4'!Q86*PCG!$C$5+N2O!Q86*PCG!$C$6+HFC!Q86+PFC!Q86+'SF6'!Q86</f>
        <v>0</v>
      </c>
      <c r="R86" s="94">
        <f>+'CO2'!R86+'abs CO2'!R86+'CH4'!R86*PCG!$C$5+N2O!R86*PCG!$C$6+HFC!R86+PFC!R86+'SF6'!R86</f>
        <v>0</v>
      </c>
      <c r="S86" s="94">
        <f>+'CO2'!S86+'abs CO2'!S86+'CH4'!S86*PCG!$C$5+N2O!S86*PCG!$C$6+HFC!S86+PFC!S86+'SF6'!S86</f>
        <v>0</v>
      </c>
      <c r="T86" s="94">
        <f>+'CO2'!T86+'abs CO2'!T86+'CH4'!T86*PCG!$C$5+N2O!T86*PCG!$C$6+HFC!T86+PFC!T86+'SF6'!T86</f>
        <v>0</v>
      </c>
      <c r="U86" s="94">
        <f>+'CO2'!U86+'abs CO2'!U86+'CH4'!U86*PCG!$C$5+N2O!U86*PCG!$C$6+HFC!U86+PFC!U86+'SF6'!U86</f>
        <v>0</v>
      </c>
      <c r="V86" s="94">
        <f>+'CO2'!V86+'abs CO2'!V86+'CH4'!V86*PCG!$C$5+N2O!V86*PCG!$C$6+HFC!V86+PFC!V86+'SF6'!V86</f>
        <v>0</v>
      </c>
      <c r="W86" s="94">
        <f>+'CO2'!W86+'abs CO2'!W86+'CH4'!W86*PCG!$C$5+N2O!W86*PCG!$C$6+HFC!W86+PFC!W86+'SF6'!W86</f>
        <v>0</v>
      </c>
      <c r="X86" s="94">
        <f>+'CO2'!X86+'abs CO2'!X86+'CH4'!X86*PCG!$C$5+N2O!X86*PCG!$C$6+HFC!X86+PFC!X86+'SF6'!X86</f>
        <v>0</v>
      </c>
      <c r="Y86" s="94">
        <f>+'CO2'!Y86+'abs CO2'!Y86+'CH4'!Y86*PCG!$C$5+N2O!Y86*PCG!$C$6+HFC!Y86+PFC!Y86+'SF6'!Y86</f>
        <v>0</v>
      </c>
      <c r="Z86" s="94">
        <f>+'CO2'!Z86+'abs CO2'!Z86+'CH4'!Z86*PCG!$C$5+N2O!Z86*PCG!$C$6+HFC!Z86+PFC!Z86+'SF6'!Z86</f>
        <v>0</v>
      </c>
      <c r="AA86" s="94">
        <f>+'CO2'!AA86+'abs CO2'!AA86+'CH4'!AA86*PCG!$C$5+N2O!AA86*PCG!$C$6+HFC!AA86+PFC!AA86+'SF6'!AA86</f>
        <v>0</v>
      </c>
      <c r="AB86" s="94">
        <f>+'CO2'!AB86+'abs CO2'!AB86+'CH4'!AB86*PCG!$C$5+N2O!AB86*PCG!$C$6+HFC!AB86+PFC!AB86+'SF6'!AB86</f>
        <v>0</v>
      </c>
      <c r="AC86" s="94">
        <f>+'CO2'!AC86+'abs CO2'!AC86+'CH4'!AC86*PCG!$C$5+N2O!AC86*PCG!$C$6+HFC!AC86+PFC!AC86+'SF6'!AC86</f>
        <v>0</v>
      </c>
      <c r="AD86" s="94">
        <f>+'CO2'!AD86+'abs CO2'!AD86+'CH4'!AD86*PCG!$C$5+N2O!AD86*PCG!$C$6+HFC!AD86+PFC!AD86+'SF6'!AD86</f>
        <v>0</v>
      </c>
      <c r="AE86" s="94">
        <f>+'CO2'!AE86+'abs CO2'!AE86+'CH4'!AE86*PCG!$C$5+N2O!AE86*PCG!$C$6+HFC!AE86+PFC!AE86+'SF6'!AE86</f>
        <v>0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</v>
      </c>
      <c r="D87" s="94">
        <f>+'CO2'!D87+'abs CO2'!D87+'CH4'!D87*PCG!$C$5+N2O!D87*PCG!$C$6+HFC!D87+PFC!D87+'SF6'!D87</f>
        <v>0</v>
      </c>
      <c r="E87" s="94">
        <f>+'CO2'!E87+'abs CO2'!E87+'CH4'!E87*PCG!$C$5+N2O!E87*PCG!$C$6+HFC!E87+PFC!E87+'SF6'!E87</f>
        <v>0</v>
      </c>
      <c r="F87" s="94">
        <f>+'CO2'!F87+'abs CO2'!F87+'CH4'!F87*PCG!$C$5+N2O!F87*PCG!$C$6+HFC!F87+PFC!F87+'SF6'!F87</f>
        <v>0</v>
      </c>
      <c r="G87" s="94">
        <f>+'CO2'!G87+'abs CO2'!G87+'CH4'!G87*PCG!$C$5+N2O!G87*PCG!$C$6+HFC!G87+PFC!G87+'SF6'!G87</f>
        <v>0</v>
      </c>
      <c r="H87" s="94">
        <f>+'CO2'!H87+'abs CO2'!H87+'CH4'!H87*PCG!$C$5+N2O!H87*PCG!$C$6+HFC!H87+PFC!H87+'SF6'!H87</f>
        <v>0</v>
      </c>
      <c r="I87" s="94">
        <f>+'CO2'!I87+'abs CO2'!I87+'CH4'!I87*PCG!$C$5+N2O!I87*PCG!$C$6+HFC!I87+PFC!I87+'SF6'!I87</f>
        <v>0</v>
      </c>
      <c r="J87" s="94">
        <f>+'CO2'!J87+'abs CO2'!J87+'CH4'!J87*PCG!$C$5+N2O!J87*PCG!$C$6+HFC!J87+PFC!J87+'SF6'!J87</f>
        <v>0</v>
      </c>
      <c r="K87" s="94">
        <f>+'CO2'!K87+'abs CO2'!K87+'CH4'!K87*PCG!$C$5+N2O!K87*PCG!$C$6+HFC!K87+PFC!K87+'SF6'!K87</f>
        <v>0</v>
      </c>
      <c r="L87" s="94">
        <f>+'CO2'!L87+'abs CO2'!L87+'CH4'!L87*PCG!$C$5+N2O!L87*PCG!$C$6+HFC!L87+PFC!L87+'SF6'!L87</f>
        <v>0</v>
      </c>
      <c r="M87" s="94">
        <f>+'CO2'!M87+'abs CO2'!M87+'CH4'!M87*PCG!$C$5+N2O!M87*PCG!$C$6+HFC!M87+PFC!M87+'SF6'!M87</f>
        <v>0</v>
      </c>
      <c r="N87" s="94">
        <f>+'CO2'!N87+'abs CO2'!N87+'CH4'!N87*PCG!$C$5+N2O!N87*PCG!$C$6+HFC!N87+PFC!N87+'SF6'!N87</f>
        <v>0</v>
      </c>
      <c r="O87" s="94">
        <f>+'CO2'!O87+'abs CO2'!O87+'CH4'!O87*PCG!$C$5+N2O!O87*PCG!$C$6+HFC!O87+PFC!O87+'SF6'!O87</f>
        <v>0</v>
      </c>
      <c r="P87" s="94">
        <f>+'CO2'!P87+'abs CO2'!P87+'CH4'!P87*PCG!$C$5+N2O!P87*PCG!$C$6+HFC!P87+PFC!P87+'SF6'!P87</f>
        <v>0</v>
      </c>
      <c r="Q87" s="94">
        <f>+'CO2'!Q87+'abs CO2'!Q87+'CH4'!Q87*PCG!$C$5+N2O!Q87*PCG!$C$6+HFC!Q87+PFC!Q87+'SF6'!Q87</f>
        <v>0</v>
      </c>
      <c r="R87" s="94">
        <f>+'CO2'!R87+'abs CO2'!R87+'CH4'!R87*PCG!$C$5+N2O!R87*PCG!$C$6+HFC!R87+PFC!R87+'SF6'!R87</f>
        <v>0</v>
      </c>
      <c r="S87" s="94">
        <f>+'CO2'!S87+'abs CO2'!S87+'CH4'!S87*PCG!$C$5+N2O!S87*PCG!$C$6+HFC!S87+PFC!S87+'SF6'!S87</f>
        <v>0</v>
      </c>
      <c r="T87" s="94">
        <f>+'CO2'!T87+'abs CO2'!T87+'CH4'!T87*PCG!$C$5+N2O!T87*PCG!$C$6+HFC!T87+PFC!T87+'SF6'!T87</f>
        <v>0</v>
      </c>
      <c r="U87" s="94">
        <f>+'CO2'!U87+'abs CO2'!U87+'CH4'!U87*PCG!$C$5+N2O!U87*PCG!$C$6+HFC!U87+PFC!U87+'SF6'!U87</f>
        <v>0</v>
      </c>
      <c r="V87" s="94">
        <f>+'CO2'!V87+'abs CO2'!V87+'CH4'!V87*PCG!$C$5+N2O!V87*PCG!$C$6+HFC!V87+PFC!V87+'SF6'!V87</f>
        <v>0</v>
      </c>
      <c r="W87" s="94">
        <f>+'CO2'!W87+'abs CO2'!W87+'CH4'!W87*PCG!$C$5+N2O!W87*PCG!$C$6+HFC!W87+PFC!W87+'SF6'!W87</f>
        <v>0</v>
      </c>
      <c r="X87" s="94">
        <f>+'CO2'!X87+'abs CO2'!X87+'CH4'!X87*PCG!$C$5+N2O!X87*PCG!$C$6+HFC!X87+PFC!X87+'SF6'!X87</f>
        <v>0</v>
      </c>
      <c r="Y87" s="94">
        <f>+'CO2'!Y87+'abs CO2'!Y87+'CH4'!Y87*PCG!$C$5+N2O!Y87*PCG!$C$6+HFC!Y87+PFC!Y87+'SF6'!Y87</f>
        <v>0</v>
      </c>
      <c r="Z87" s="94">
        <f>+'CO2'!Z87+'abs CO2'!Z87+'CH4'!Z87*PCG!$C$5+N2O!Z87*PCG!$C$6+HFC!Z87+PFC!Z87+'SF6'!Z87</f>
        <v>0</v>
      </c>
      <c r="AA87" s="94">
        <f>+'CO2'!AA87+'abs CO2'!AA87+'CH4'!AA87*PCG!$C$5+N2O!AA87*PCG!$C$6+HFC!AA87+PFC!AA87+'SF6'!AA87</f>
        <v>0</v>
      </c>
      <c r="AB87" s="94">
        <f>+'CO2'!AB87+'abs CO2'!AB87+'CH4'!AB87*PCG!$C$5+N2O!AB87*PCG!$C$6+HFC!AB87+PFC!AB87+'SF6'!AB87</f>
        <v>0</v>
      </c>
      <c r="AC87" s="94">
        <f>+'CO2'!AC87+'abs CO2'!AC87+'CH4'!AC87*PCG!$C$5+N2O!AC87*PCG!$C$6+HFC!AC87+PFC!AC87+'SF6'!AC87</f>
        <v>0</v>
      </c>
      <c r="AD87" s="94">
        <f>+'CO2'!AD87+'abs CO2'!AD87+'CH4'!AD87*PCG!$C$5+N2O!AD87*PCG!$C$6+HFC!AD87+PFC!AD87+'SF6'!AD87</f>
        <v>0</v>
      </c>
      <c r="AE87" s="94">
        <f>+'CO2'!AE87+'abs CO2'!AE87+'CH4'!AE87*PCG!$C$5+N2O!AE87*PCG!$C$6+HFC!AE87+PFC!AE87+'SF6'!AE87</f>
        <v>0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</v>
      </c>
      <c r="D88" s="94">
        <f>+'CO2'!D88+'abs CO2'!D88+'CH4'!D88*PCG!$C$5+N2O!D88*PCG!$C$6+HFC!D88+PFC!D88+'SF6'!D88</f>
        <v>0</v>
      </c>
      <c r="E88" s="94">
        <f>+'CO2'!E88+'abs CO2'!E88+'CH4'!E88*PCG!$C$5+N2O!E88*PCG!$C$6+HFC!E88+PFC!E88+'SF6'!E88</f>
        <v>0</v>
      </c>
      <c r="F88" s="94">
        <f>+'CO2'!F88+'abs CO2'!F88+'CH4'!F88*PCG!$C$5+N2O!F88*PCG!$C$6+HFC!F88+PFC!F88+'SF6'!F88</f>
        <v>0</v>
      </c>
      <c r="G88" s="94">
        <f>+'CO2'!G88+'abs CO2'!G88+'CH4'!G88*PCG!$C$5+N2O!G88*PCG!$C$6+HFC!G88+PFC!G88+'SF6'!G88</f>
        <v>0</v>
      </c>
      <c r="H88" s="94">
        <f>+'CO2'!H88+'abs CO2'!H88+'CH4'!H88*PCG!$C$5+N2O!H88*PCG!$C$6+HFC!H88+PFC!H88+'SF6'!H88</f>
        <v>0</v>
      </c>
      <c r="I88" s="94">
        <f>+'CO2'!I88+'abs CO2'!I88+'CH4'!I88*PCG!$C$5+N2O!I88*PCG!$C$6+HFC!I88+PFC!I88+'SF6'!I88</f>
        <v>0</v>
      </c>
      <c r="J88" s="94">
        <f>+'CO2'!J88+'abs CO2'!J88+'CH4'!J88*PCG!$C$5+N2O!J88*PCG!$C$6+HFC!J88+PFC!J88+'SF6'!J88</f>
        <v>0</v>
      </c>
      <c r="K88" s="94">
        <f>+'CO2'!K88+'abs CO2'!K88+'CH4'!K88*PCG!$C$5+N2O!K88*PCG!$C$6+HFC!K88+PFC!K88+'SF6'!K88</f>
        <v>0</v>
      </c>
      <c r="L88" s="94">
        <f>+'CO2'!L88+'abs CO2'!L88+'CH4'!L88*PCG!$C$5+N2O!L88*PCG!$C$6+HFC!L88+PFC!L88+'SF6'!L88</f>
        <v>0</v>
      </c>
      <c r="M88" s="94">
        <f>+'CO2'!M88+'abs CO2'!M88+'CH4'!M88*PCG!$C$5+N2O!M88*PCG!$C$6+HFC!M88+PFC!M88+'SF6'!M88</f>
        <v>0</v>
      </c>
      <c r="N88" s="94">
        <f>+'CO2'!N88+'abs CO2'!N88+'CH4'!N88*PCG!$C$5+N2O!N88*PCG!$C$6+HFC!N88+PFC!N88+'SF6'!N88</f>
        <v>0</v>
      </c>
      <c r="O88" s="94">
        <f>+'CO2'!O88+'abs CO2'!O88+'CH4'!O88*PCG!$C$5+N2O!O88*PCG!$C$6+HFC!O88+PFC!O88+'SF6'!O88</f>
        <v>0</v>
      </c>
      <c r="P88" s="94">
        <f>+'CO2'!P88+'abs CO2'!P88+'CH4'!P88*PCG!$C$5+N2O!P88*PCG!$C$6+HFC!P88+PFC!P88+'SF6'!P88</f>
        <v>0</v>
      </c>
      <c r="Q88" s="94">
        <f>+'CO2'!Q88+'abs CO2'!Q88+'CH4'!Q88*PCG!$C$5+N2O!Q88*PCG!$C$6+HFC!Q88+PFC!Q88+'SF6'!Q88</f>
        <v>0</v>
      </c>
      <c r="R88" s="94">
        <f>+'CO2'!R88+'abs CO2'!R88+'CH4'!R88*PCG!$C$5+N2O!R88*PCG!$C$6+HFC!R88+PFC!R88+'SF6'!R88</f>
        <v>0</v>
      </c>
      <c r="S88" s="94">
        <f>+'CO2'!S88+'abs CO2'!S88+'CH4'!S88*PCG!$C$5+N2O!S88*PCG!$C$6+HFC!S88+PFC!S88+'SF6'!S88</f>
        <v>0</v>
      </c>
      <c r="T88" s="94">
        <f>+'CO2'!T88+'abs CO2'!T88+'CH4'!T88*PCG!$C$5+N2O!T88*PCG!$C$6+HFC!T88+PFC!T88+'SF6'!T88</f>
        <v>0</v>
      </c>
      <c r="U88" s="94">
        <f>+'CO2'!U88+'abs CO2'!U88+'CH4'!U88*PCG!$C$5+N2O!U88*PCG!$C$6+HFC!U88+PFC!U88+'SF6'!U88</f>
        <v>0</v>
      </c>
      <c r="V88" s="94">
        <f>+'CO2'!V88+'abs CO2'!V88+'CH4'!V88*PCG!$C$5+N2O!V88*PCG!$C$6+HFC!V88+PFC!V88+'SF6'!V88</f>
        <v>0</v>
      </c>
      <c r="W88" s="94">
        <f>+'CO2'!W88+'abs CO2'!W88+'CH4'!W88*PCG!$C$5+N2O!W88*PCG!$C$6+HFC!W88+PFC!W88+'SF6'!W88</f>
        <v>0</v>
      </c>
      <c r="X88" s="94">
        <f>+'CO2'!X88+'abs CO2'!X88+'CH4'!X88*PCG!$C$5+N2O!X88*PCG!$C$6+HFC!X88+PFC!X88+'SF6'!X88</f>
        <v>0</v>
      </c>
      <c r="Y88" s="94">
        <f>+'CO2'!Y88+'abs CO2'!Y88+'CH4'!Y88*PCG!$C$5+N2O!Y88*PCG!$C$6+HFC!Y88+PFC!Y88+'SF6'!Y88</f>
        <v>0</v>
      </c>
      <c r="Z88" s="94">
        <f>+'CO2'!Z88+'abs CO2'!Z88+'CH4'!Z88*PCG!$C$5+N2O!Z88*PCG!$C$6+HFC!Z88+PFC!Z88+'SF6'!Z88</f>
        <v>0</v>
      </c>
      <c r="AA88" s="94">
        <f>+'CO2'!AA88+'abs CO2'!AA88+'CH4'!AA88*PCG!$C$5+N2O!AA88*PCG!$C$6+HFC!AA88+PFC!AA88+'SF6'!AA88</f>
        <v>0</v>
      </c>
      <c r="AB88" s="94">
        <f>+'CO2'!AB88+'abs CO2'!AB88+'CH4'!AB88*PCG!$C$5+N2O!AB88*PCG!$C$6+HFC!AB88+PFC!AB88+'SF6'!AB88</f>
        <v>0</v>
      </c>
      <c r="AC88" s="94">
        <f>+'CO2'!AC88+'abs CO2'!AC88+'CH4'!AC88*PCG!$C$5+N2O!AC88*PCG!$C$6+HFC!AC88+PFC!AC88+'SF6'!AC88</f>
        <v>0</v>
      </c>
      <c r="AD88" s="94">
        <f>+'CO2'!AD88+'abs CO2'!AD88+'CH4'!AD88*PCG!$C$5+N2O!AD88*PCG!$C$6+HFC!AD88+PFC!AD88+'SF6'!AD88</f>
        <v>0</v>
      </c>
      <c r="AE88" s="94">
        <f>+'CO2'!AE88+'abs CO2'!AE88+'CH4'!AE88*PCG!$C$5+N2O!AE88*PCG!$C$6+HFC!AE88+PFC!AE88+'SF6'!AE88</f>
        <v>0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0</v>
      </c>
      <c r="U91" s="33">
        <f t="shared" si="26"/>
        <v>0</v>
      </c>
      <c r="V91" s="33">
        <f t="shared" si="26"/>
        <v>0</v>
      </c>
      <c r="W91" s="33">
        <f t="shared" si="26"/>
        <v>0</v>
      </c>
      <c r="X91" s="33">
        <f t="shared" si="26"/>
        <v>0</v>
      </c>
      <c r="Y91" s="33">
        <f t="shared" si="26"/>
        <v>0</v>
      </c>
      <c r="Z91" s="33">
        <f t="shared" si="26"/>
        <v>0</v>
      </c>
      <c r="AA91" s="33">
        <f t="shared" si="26"/>
        <v>0</v>
      </c>
      <c r="AB91" s="33">
        <f t="shared" si="26"/>
        <v>0</v>
      </c>
      <c r="AC91" s="33">
        <f t="shared" si="26"/>
        <v>0</v>
      </c>
      <c r="AD91" s="33">
        <f t="shared" si="26"/>
        <v>1.4792813857268602E-2</v>
      </c>
      <c r="AE91" s="33">
        <f t="shared" si="26"/>
        <v>0.10690121214364406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0</v>
      </c>
      <c r="U94" s="33">
        <f t="shared" si="27"/>
        <v>0</v>
      </c>
      <c r="V94" s="33">
        <f t="shared" si="27"/>
        <v>0</v>
      </c>
      <c r="W94" s="33">
        <f t="shared" si="27"/>
        <v>0</v>
      </c>
      <c r="X94" s="33">
        <f t="shared" si="27"/>
        <v>0</v>
      </c>
      <c r="Y94" s="33">
        <f t="shared" si="27"/>
        <v>0</v>
      </c>
      <c r="Z94" s="33">
        <f t="shared" si="27"/>
        <v>0</v>
      </c>
      <c r="AA94" s="33">
        <f t="shared" si="27"/>
        <v>0</v>
      </c>
      <c r="AB94" s="33">
        <f t="shared" si="27"/>
        <v>0</v>
      </c>
      <c r="AC94" s="33">
        <f t="shared" si="27"/>
        <v>0</v>
      </c>
      <c r="AD94" s="33">
        <f t="shared" si="27"/>
        <v>1.4792813857268602E-2</v>
      </c>
      <c r="AE94" s="33">
        <f t="shared" si="27"/>
        <v>0.10690121214364406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0</v>
      </c>
      <c r="U99" s="94">
        <f>+'CO2'!U99+'abs CO2'!U99+'CH4'!U99*PCG!$C$5+N2O!U99*PCG!$C$6+HFC!U99+PFC!U99+'SF6'!U99</f>
        <v>0</v>
      </c>
      <c r="V99" s="94">
        <f>+'CO2'!V99+'abs CO2'!V99+'CH4'!V99*PCG!$C$5+N2O!V99*PCG!$C$6+HFC!V99+PFC!V99+'SF6'!V99</f>
        <v>0</v>
      </c>
      <c r="W99" s="94">
        <f>+'CO2'!W99+'abs CO2'!W99+'CH4'!W99*PCG!$C$5+N2O!W99*PCG!$C$6+HFC!W99+PFC!W99+'SF6'!W99</f>
        <v>0</v>
      </c>
      <c r="X99" s="94">
        <f>+'CO2'!X99+'abs CO2'!X99+'CH4'!X99*PCG!$C$5+N2O!X99*PCG!$C$6+HFC!X99+PFC!X99+'SF6'!X99</f>
        <v>0</v>
      </c>
      <c r="Y99" s="94">
        <f>+'CO2'!Y99+'abs CO2'!Y99+'CH4'!Y99*PCG!$C$5+N2O!Y99*PCG!$C$6+HFC!Y99+PFC!Y99+'SF6'!Y99</f>
        <v>0</v>
      </c>
      <c r="Z99" s="94">
        <f>+'CO2'!Z99+'abs CO2'!Z99+'CH4'!Z99*PCG!$C$5+N2O!Z99*PCG!$C$6+HFC!Z99+PFC!Z99+'SF6'!Z99</f>
        <v>0</v>
      </c>
      <c r="AA99" s="94">
        <f>+'CO2'!AA99+'abs CO2'!AA99+'CH4'!AA99*PCG!$C$5+N2O!AA99*PCG!$C$6+HFC!AA99+PFC!AA99+'SF6'!AA99</f>
        <v>0</v>
      </c>
      <c r="AB99" s="94">
        <f>+'CO2'!AB99+'abs CO2'!AB99+'CH4'!AB99*PCG!$C$5+N2O!AB99*PCG!$C$6+HFC!AB99+PFC!AB99+'SF6'!AB99</f>
        <v>0</v>
      </c>
      <c r="AC99" s="94">
        <f>+'CO2'!AC99+'abs CO2'!AC99+'CH4'!AC99*PCG!$C$5+N2O!AC99*PCG!$C$6+HFC!AC99+PFC!AC99+'SF6'!AC99</f>
        <v>0</v>
      </c>
      <c r="AD99" s="94">
        <f>+'CO2'!AD99+'abs CO2'!AD99+'CH4'!AD99*PCG!$C$5+N2O!AD99*PCG!$C$6+HFC!AD99+PFC!AD99+'SF6'!AD99</f>
        <v>1.4792813857268602E-2</v>
      </c>
      <c r="AE99" s="94">
        <f>+'CO2'!AE99+'abs CO2'!AE99+'CH4'!AE99*PCG!$C$5+N2O!AE99*PCG!$C$6+HFC!AE99+PFC!AE99+'SF6'!AE99</f>
        <v>0.10690121214364406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3.9101851004758874</v>
      </c>
      <c r="D111" s="32">
        <f t="shared" ref="D111:AE111" si="31">+D112+D122+D141+D149+D154+D160+D173+D187</f>
        <v>3.550168708795034</v>
      </c>
      <c r="E111" s="32">
        <f t="shared" si="31"/>
        <v>24.34076868568436</v>
      </c>
      <c r="F111" s="32">
        <f t="shared" si="31"/>
        <v>29.668959614728038</v>
      </c>
      <c r="G111" s="32">
        <f t="shared" si="31"/>
        <v>34.997132854396142</v>
      </c>
      <c r="H111" s="32">
        <f t="shared" si="31"/>
        <v>42.153970037085827</v>
      </c>
      <c r="I111" s="32">
        <f t="shared" si="31"/>
        <v>47.711873836487335</v>
      </c>
      <c r="J111" s="32">
        <f t="shared" si="31"/>
        <v>54.34401468411216</v>
      </c>
      <c r="K111" s="32">
        <f t="shared" si="31"/>
        <v>58.926616707705037</v>
      </c>
      <c r="L111" s="32">
        <f t="shared" si="31"/>
        <v>65.357050388951848</v>
      </c>
      <c r="M111" s="32">
        <f t="shared" si="31"/>
        <v>72.407074321209151</v>
      </c>
      <c r="N111" s="32">
        <f t="shared" si="31"/>
        <v>77.953599345080221</v>
      </c>
      <c r="O111" s="32">
        <f t="shared" si="31"/>
        <v>80.581174192682852</v>
      </c>
      <c r="P111" s="32">
        <f t="shared" si="31"/>
        <v>93.939823417471814</v>
      </c>
      <c r="Q111" s="32">
        <f t="shared" si="31"/>
        <v>99.587471048758673</v>
      </c>
      <c r="R111" s="32">
        <f t="shared" si="31"/>
        <v>99.945112171857076</v>
      </c>
      <c r="S111" s="32">
        <f t="shared" si="31"/>
        <v>123.27206044597993</v>
      </c>
      <c r="T111" s="32">
        <f t="shared" si="31"/>
        <v>125.02276629046619</v>
      </c>
      <c r="U111" s="32">
        <f t="shared" si="31"/>
        <v>124.26081477787925</v>
      </c>
      <c r="V111" s="32">
        <f t="shared" si="31"/>
        <v>115.63676681880577</v>
      </c>
      <c r="W111" s="32">
        <f t="shared" si="31"/>
        <v>157.59205716979943</v>
      </c>
      <c r="X111" s="32">
        <f t="shared" si="31"/>
        <v>158.7780540359341</v>
      </c>
      <c r="Y111" s="32">
        <f t="shared" si="31"/>
        <v>164.09473444852011</v>
      </c>
      <c r="Z111" s="32">
        <f t="shared" si="31"/>
        <v>183.27416627243039</v>
      </c>
      <c r="AA111" s="32">
        <f t="shared" si="31"/>
        <v>390.04538528584021</v>
      </c>
      <c r="AB111" s="32">
        <f t="shared" si="31"/>
        <v>453.65216132668644</v>
      </c>
      <c r="AC111" s="32">
        <f t="shared" si="31"/>
        <v>455.11867284003591</v>
      </c>
      <c r="AD111" s="32">
        <f t="shared" si="31"/>
        <v>366.35755157820267</v>
      </c>
      <c r="AE111" s="32">
        <f t="shared" si="31"/>
        <v>363.63399035015806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0</v>
      </c>
      <c r="D112" s="33">
        <f t="shared" ref="D112:AE112" si="32">+D113+D114+D115+D116+D121</f>
        <v>0</v>
      </c>
      <c r="E112" s="33">
        <f t="shared" si="32"/>
        <v>20.605482492042462</v>
      </c>
      <c r="F112" s="33">
        <f t="shared" si="32"/>
        <v>25.678694242971233</v>
      </c>
      <c r="G112" s="33">
        <f t="shared" si="32"/>
        <v>30.751905993899999</v>
      </c>
      <c r="H112" s="33">
        <f t="shared" si="32"/>
        <v>35.825117744828766</v>
      </c>
      <c r="I112" s="33">
        <f t="shared" si="32"/>
        <v>40.898329495756158</v>
      </c>
      <c r="J112" s="33">
        <f t="shared" si="32"/>
        <v>45.971541246684929</v>
      </c>
      <c r="K112" s="33">
        <f t="shared" si="32"/>
        <v>51.044752997613699</v>
      </c>
      <c r="L112" s="33">
        <f t="shared" si="32"/>
        <v>56.117964748542462</v>
      </c>
      <c r="M112" s="33">
        <f t="shared" si="32"/>
        <v>61.191176499471233</v>
      </c>
      <c r="N112" s="33">
        <f t="shared" si="32"/>
        <v>66.264388250400003</v>
      </c>
      <c r="O112" s="33">
        <f t="shared" si="32"/>
        <v>68.1842610705</v>
      </c>
      <c r="P112" s="33">
        <f t="shared" si="32"/>
        <v>77.988008249850012</v>
      </c>
      <c r="Q112" s="33">
        <f t="shared" si="32"/>
        <v>82.9839570834</v>
      </c>
      <c r="R112" s="33">
        <f t="shared" si="32"/>
        <v>80.802887115600001</v>
      </c>
      <c r="S112" s="33">
        <f t="shared" si="32"/>
        <v>101.5068192186</v>
      </c>
      <c r="T112" s="33">
        <f t="shared" si="32"/>
        <v>99.248275520549996</v>
      </c>
      <c r="U112" s="33">
        <f t="shared" si="32"/>
        <v>95.186438520300015</v>
      </c>
      <c r="V112" s="33">
        <f t="shared" si="32"/>
        <v>80.970377941950005</v>
      </c>
      <c r="W112" s="33">
        <f t="shared" si="32"/>
        <v>116.58025574505001</v>
      </c>
      <c r="X112" s="33">
        <f t="shared" si="32"/>
        <v>116.01137721149999</v>
      </c>
      <c r="Y112" s="33">
        <f t="shared" si="32"/>
        <v>111.16447307804999</v>
      </c>
      <c r="Z112" s="33">
        <f t="shared" si="32"/>
        <v>125.76347523735001</v>
      </c>
      <c r="AA112" s="33">
        <f t="shared" si="32"/>
        <v>323.02267554693697</v>
      </c>
      <c r="AB112" s="33">
        <f t="shared" si="32"/>
        <v>384.72264219035367</v>
      </c>
      <c r="AC112" s="33">
        <f t="shared" si="32"/>
        <v>385.0535079229025</v>
      </c>
      <c r="AD112" s="33">
        <f t="shared" si="32"/>
        <v>286.82231119722337</v>
      </c>
      <c r="AE112" s="33">
        <f t="shared" si="32"/>
        <v>277.58293456237084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0</v>
      </c>
      <c r="D113" s="94">
        <f>+'CO2'!D113+'abs CO2'!D113+'CH4'!D113*PCG!$C$5+N2O!D113*PCG!$C$6+HFC!D113+PFC!D113+'SF6'!D113</f>
        <v>0</v>
      </c>
      <c r="E113" s="94">
        <f>+'CO2'!E113+'abs CO2'!E113+'CH4'!E113*PCG!$C$5+N2O!E113*PCG!$C$6+HFC!E113+PFC!E113+'SF6'!E113</f>
        <v>0</v>
      </c>
      <c r="F113" s="94">
        <f>+'CO2'!F113+'abs CO2'!F113+'CH4'!F113*PCG!$C$5+N2O!F113*PCG!$C$6+HFC!F113+PFC!F113+'SF6'!F113</f>
        <v>0</v>
      </c>
      <c r="G113" s="94">
        <f>+'CO2'!G113+'abs CO2'!G113+'CH4'!G113*PCG!$C$5+N2O!G113*PCG!$C$6+HFC!G113+PFC!G113+'SF6'!G113</f>
        <v>0</v>
      </c>
      <c r="H113" s="94">
        <f>+'CO2'!H113+'abs CO2'!H113+'CH4'!H113*PCG!$C$5+N2O!H113*PCG!$C$6+HFC!H113+PFC!H113+'SF6'!H113</f>
        <v>0</v>
      </c>
      <c r="I113" s="94">
        <f>+'CO2'!I113+'abs CO2'!I113+'CH4'!I113*PCG!$C$5+N2O!I113*PCG!$C$6+HFC!I113+PFC!I113+'SF6'!I113</f>
        <v>0</v>
      </c>
      <c r="J113" s="94">
        <f>+'CO2'!J113+'abs CO2'!J113+'CH4'!J113*PCG!$C$5+N2O!J113*PCG!$C$6+HFC!J113+PFC!J113+'SF6'!J113</f>
        <v>0</v>
      </c>
      <c r="K113" s="94">
        <f>+'CO2'!K113+'abs CO2'!K113+'CH4'!K113*PCG!$C$5+N2O!K113*PCG!$C$6+HFC!K113+PFC!K113+'SF6'!K113</f>
        <v>0</v>
      </c>
      <c r="L113" s="94">
        <f>+'CO2'!L113+'abs CO2'!L113+'CH4'!L113*PCG!$C$5+N2O!L113*PCG!$C$6+HFC!L113+PFC!L113+'SF6'!L113</f>
        <v>0</v>
      </c>
      <c r="M113" s="94">
        <f>+'CO2'!M113+'abs CO2'!M113+'CH4'!M113*PCG!$C$5+N2O!M113*PCG!$C$6+HFC!M113+PFC!M113+'SF6'!M113</f>
        <v>0</v>
      </c>
      <c r="N113" s="94">
        <f>+'CO2'!N113+'abs CO2'!N113+'CH4'!N113*PCG!$C$5+N2O!N113*PCG!$C$6+HFC!N113+PFC!N113+'SF6'!N113</f>
        <v>0</v>
      </c>
      <c r="O113" s="94">
        <f>+'CO2'!O113+'abs CO2'!O113+'CH4'!O113*PCG!$C$5+N2O!O113*PCG!$C$6+HFC!O113+PFC!O113+'SF6'!O113</f>
        <v>0</v>
      </c>
      <c r="P113" s="94">
        <f>+'CO2'!P113+'abs CO2'!P113+'CH4'!P113*PCG!$C$5+N2O!P113*PCG!$C$6+HFC!P113+PFC!P113+'SF6'!P113</f>
        <v>0</v>
      </c>
      <c r="Q113" s="94">
        <f>+'CO2'!Q113+'abs CO2'!Q113+'CH4'!Q113*PCG!$C$5+N2O!Q113*PCG!$C$6+HFC!Q113+PFC!Q113+'SF6'!Q113</f>
        <v>0</v>
      </c>
      <c r="R113" s="94">
        <f>+'CO2'!R113+'abs CO2'!R113+'CH4'!R113*PCG!$C$5+N2O!R113*PCG!$C$6+HFC!R113+PFC!R113+'SF6'!R113</f>
        <v>0</v>
      </c>
      <c r="S113" s="94">
        <f>+'CO2'!S113+'abs CO2'!S113+'CH4'!S113*PCG!$C$5+N2O!S113*PCG!$C$6+HFC!S113+PFC!S113+'SF6'!S113</f>
        <v>0</v>
      </c>
      <c r="T113" s="94">
        <f>+'CO2'!T113+'abs CO2'!T113+'CH4'!T113*PCG!$C$5+N2O!T113*PCG!$C$6+HFC!T113+PFC!T113+'SF6'!T113</f>
        <v>0</v>
      </c>
      <c r="U113" s="94">
        <f>+'CO2'!U113+'abs CO2'!U113+'CH4'!U113*PCG!$C$5+N2O!U113*PCG!$C$6+HFC!U113+PFC!U113+'SF6'!U113</f>
        <v>0</v>
      </c>
      <c r="V113" s="94">
        <f>+'CO2'!V113+'abs CO2'!V113+'CH4'!V113*PCG!$C$5+N2O!V113*PCG!$C$6+HFC!V113+PFC!V113+'SF6'!V113</f>
        <v>0</v>
      </c>
      <c r="W113" s="94">
        <f>+'CO2'!W113+'abs CO2'!W113+'CH4'!W113*PCG!$C$5+N2O!W113*PCG!$C$6+HFC!W113+PFC!W113+'SF6'!W113</f>
        <v>0</v>
      </c>
      <c r="X113" s="94">
        <f>+'CO2'!X113+'abs CO2'!X113+'CH4'!X113*PCG!$C$5+N2O!X113*PCG!$C$6+HFC!X113+PFC!X113+'SF6'!X113</f>
        <v>0</v>
      </c>
      <c r="Y113" s="94">
        <f>+'CO2'!Y113+'abs CO2'!Y113+'CH4'!Y113*PCG!$C$5+N2O!Y113*PCG!$C$6+HFC!Y113+PFC!Y113+'SF6'!Y113</f>
        <v>0</v>
      </c>
      <c r="Z113" s="94">
        <f>+'CO2'!Z113+'abs CO2'!Z113+'CH4'!Z113*PCG!$C$5+N2O!Z113*PCG!$C$6+HFC!Z113+PFC!Z113+'SF6'!Z113</f>
        <v>0</v>
      </c>
      <c r="AA113" s="94">
        <f>+'CO2'!AA113+'abs CO2'!AA113+'CH4'!AA113*PCG!$C$5+N2O!AA113*PCG!$C$6+HFC!AA113+PFC!AA113+'SF6'!AA113</f>
        <v>125.09131381413697</v>
      </c>
      <c r="AB113" s="94">
        <f>+'CO2'!AB113+'abs CO2'!AB113+'CH4'!AB113*PCG!$C$5+N2O!AB113*PCG!$C$6+HFC!AB113+PFC!AB113+'SF6'!AB113</f>
        <v>196.3212871233537</v>
      </c>
      <c r="AC113" s="94">
        <f>+'CO2'!AC113+'abs CO2'!AC113+'CH4'!AC113*PCG!$C$5+N2O!AC113*PCG!$C$6+HFC!AC113+PFC!AC113+'SF6'!AC113</f>
        <v>170.53981653640253</v>
      </c>
      <c r="AD113" s="94">
        <f>+'CO2'!AD113+'abs CO2'!AD113+'CH4'!AD113*PCG!$C$5+N2O!AD113*PCG!$C$6+HFC!AD113+PFC!AD113+'SF6'!AD113</f>
        <v>99.968552268676021</v>
      </c>
      <c r="AE113" s="94">
        <f>+'CO2'!AE113+'abs CO2'!AE113+'CH4'!AE113*PCG!$C$5+N2O!AE113*PCG!$C$6+HFC!AE113+PFC!AE113+'SF6'!AE113</f>
        <v>67.413031141957418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20.605482492042462</v>
      </c>
      <c r="F114" s="94">
        <f>+'CO2'!F114+'abs CO2'!F114+'CH4'!F114*PCG!$C$5+N2O!F114*PCG!$C$6+HFC!F114+PFC!F114+'SF6'!F114</f>
        <v>25.678694242971233</v>
      </c>
      <c r="G114" s="94">
        <f>+'CO2'!G114+'abs CO2'!G114+'CH4'!G114*PCG!$C$5+N2O!G114*PCG!$C$6+HFC!G114+PFC!G114+'SF6'!G114</f>
        <v>30.751905993899999</v>
      </c>
      <c r="H114" s="94">
        <f>+'CO2'!H114+'abs CO2'!H114+'CH4'!H114*PCG!$C$5+N2O!H114*PCG!$C$6+HFC!H114+PFC!H114+'SF6'!H114</f>
        <v>35.825117744828766</v>
      </c>
      <c r="I114" s="94">
        <f>+'CO2'!I114+'abs CO2'!I114+'CH4'!I114*PCG!$C$5+N2O!I114*PCG!$C$6+HFC!I114+PFC!I114+'SF6'!I114</f>
        <v>40.898329495756158</v>
      </c>
      <c r="J114" s="94">
        <f>+'CO2'!J114+'abs CO2'!J114+'CH4'!J114*PCG!$C$5+N2O!J114*PCG!$C$6+HFC!J114+PFC!J114+'SF6'!J114</f>
        <v>45.971541246684929</v>
      </c>
      <c r="K114" s="94">
        <f>+'CO2'!K114+'abs CO2'!K114+'CH4'!K114*PCG!$C$5+N2O!K114*PCG!$C$6+HFC!K114+PFC!K114+'SF6'!K114</f>
        <v>51.044752997613699</v>
      </c>
      <c r="L114" s="94">
        <f>+'CO2'!L114+'abs CO2'!L114+'CH4'!L114*PCG!$C$5+N2O!L114*PCG!$C$6+HFC!L114+PFC!L114+'SF6'!L114</f>
        <v>56.117964748542462</v>
      </c>
      <c r="M114" s="94">
        <f>+'CO2'!M114+'abs CO2'!M114+'CH4'!M114*PCG!$C$5+N2O!M114*PCG!$C$6+HFC!M114+PFC!M114+'SF6'!M114</f>
        <v>61.191176499471233</v>
      </c>
      <c r="N114" s="94">
        <f>+'CO2'!N114+'abs CO2'!N114+'CH4'!N114*PCG!$C$5+N2O!N114*PCG!$C$6+HFC!N114+PFC!N114+'SF6'!N114</f>
        <v>66.264388250400003</v>
      </c>
      <c r="O114" s="94">
        <f>+'CO2'!O114+'abs CO2'!O114+'CH4'!O114*PCG!$C$5+N2O!O114*PCG!$C$6+HFC!O114+PFC!O114+'SF6'!O114</f>
        <v>68.1842610705</v>
      </c>
      <c r="P114" s="94">
        <f>+'CO2'!P114+'abs CO2'!P114+'CH4'!P114*PCG!$C$5+N2O!P114*PCG!$C$6+HFC!P114+PFC!P114+'SF6'!P114</f>
        <v>77.988008249850012</v>
      </c>
      <c r="Q114" s="94">
        <f>+'CO2'!Q114+'abs CO2'!Q114+'CH4'!Q114*PCG!$C$5+N2O!Q114*PCG!$C$6+HFC!Q114+PFC!Q114+'SF6'!Q114</f>
        <v>82.9839570834</v>
      </c>
      <c r="R114" s="94">
        <f>+'CO2'!R114+'abs CO2'!R114+'CH4'!R114*PCG!$C$5+N2O!R114*PCG!$C$6+HFC!R114+PFC!R114+'SF6'!R114</f>
        <v>80.802887115600001</v>
      </c>
      <c r="S114" s="94">
        <f>+'CO2'!S114+'abs CO2'!S114+'CH4'!S114*PCG!$C$5+N2O!S114*PCG!$C$6+HFC!S114+PFC!S114+'SF6'!S114</f>
        <v>101.5068192186</v>
      </c>
      <c r="T114" s="94">
        <f>+'CO2'!T114+'abs CO2'!T114+'CH4'!T114*PCG!$C$5+N2O!T114*PCG!$C$6+HFC!T114+PFC!T114+'SF6'!T114</f>
        <v>99.248275520549996</v>
      </c>
      <c r="U114" s="94">
        <f>+'CO2'!U114+'abs CO2'!U114+'CH4'!U114*PCG!$C$5+N2O!U114*PCG!$C$6+HFC!U114+PFC!U114+'SF6'!U114</f>
        <v>95.186438520300015</v>
      </c>
      <c r="V114" s="94">
        <f>+'CO2'!V114+'abs CO2'!V114+'CH4'!V114*PCG!$C$5+N2O!V114*PCG!$C$6+HFC!V114+PFC!V114+'SF6'!V114</f>
        <v>80.970377941950005</v>
      </c>
      <c r="W114" s="94">
        <f>+'CO2'!W114+'abs CO2'!W114+'CH4'!W114*PCG!$C$5+N2O!W114*PCG!$C$6+HFC!W114+PFC!W114+'SF6'!W114</f>
        <v>116.58025574505001</v>
      </c>
      <c r="X114" s="94">
        <f>+'CO2'!X114+'abs CO2'!X114+'CH4'!X114*PCG!$C$5+N2O!X114*PCG!$C$6+HFC!X114+PFC!X114+'SF6'!X114</f>
        <v>116.01137721149999</v>
      </c>
      <c r="Y114" s="94">
        <f>+'CO2'!Y114+'abs CO2'!Y114+'CH4'!Y114*PCG!$C$5+N2O!Y114*PCG!$C$6+HFC!Y114+PFC!Y114+'SF6'!Y114</f>
        <v>111.16447307804999</v>
      </c>
      <c r="Z114" s="94">
        <f>+'CO2'!Z114+'abs CO2'!Z114+'CH4'!Z114*PCG!$C$5+N2O!Z114*PCG!$C$6+HFC!Z114+PFC!Z114+'SF6'!Z114</f>
        <v>125.76347523735001</v>
      </c>
      <c r="AA114" s="94">
        <f>+'CO2'!AA114+'abs CO2'!AA114+'CH4'!AA114*PCG!$C$5+N2O!AA114*PCG!$C$6+HFC!AA114+PFC!AA114+'SF6'!AA114</f>
        <v>197.93136173279999</v>
      </c>
      <c r="AB114" s="94">
        <f>+'CO2'!AB114+'abs CO2'!AB114+'CH4'!AB114*PCG!$C$5+N2O!AB114*PCG!$C$6+HFC!AB114+PFC!AB114+'SF6'!AB114</f>
        <v>188.401355067</v>
      </c>
      <c r="AC114" s="94">
        <f>+'CO2'!AC114+'abs CO2'!AC114+'CH4'!AC114*PCG!$C$5+N2O!AC114*PCG!$C$6+HFC!AC114+PFC!AC114+'SF6'!AC114</f>
        <v>214.51369138649997</v>
      </c>
      <c r="AD114" s="94">
        <f>+'CO2'!AD114+'abs CO2'!AD114+'CH4'!AD114*PCG!$C$5+N2O!AD114*PCG!$C$6+HFC!AD114+PFC!AD114+'SF6'!AD114</f>
        <v>186.85375892854736</v>
      </c>
      <c r="AE114" s="94">
        <f>+'CO2'!AE114+'abs CO2'!AE114+'CH4'!AE114*PCG!$C$5+N2O!AE114*PCG!$C$6+HFC!AE114+PFC!AE114+'SF6'!AE114</f>
        <v>210.16990342041339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0</v>
      </c>
      <c r="V115" s="94">
        <f>+'CO2'!V115+'abs CO2'!V115+'CH4'!V115*PCG!$C$5+N2O!V115*PCG!$C$6+HFC!V115+PFC!V115+'SF6'!V115</f>
        <v>0</v>
      </c>
      <c r="W115" s="94">
        <f>+'CO2'!W115+'abs CO2'!W115+'CH4'!W115*PCG!$C$5+N2O!W115*PCG!$C$6+HFC!W115+PFC!W115+'SF6'!W115</f>
        <v>0</v>
      </c>
      <c r="X115" s="94">
        <f>+'CO2'!X115+'abs CO2'!X115+'CH4'!X115*PCG!$C$5+N2O!X115*PCG!$C$6+HFC!X115+PFC!X115+'SF6'!X115</f>
        <v>0</v>
      </c>
      <c r="Y115" s="94">
        <f>+'CO2'!Y115+'abs CO2'!Y115+'CH4'!Y115*PCG!$C$5+N2O!Y115*PCG!$C$6+HFC!Y115+PFC!Y115+'SF6'!Y115</f>
        <v>0</v>
      </c>
      <c r="Z115" s="94">
        <f>+'CO2'!Z115+'abs CO2'!Z115+'CH4'!Z115*PCG!$C$5+N2O!Z115*PCG!$C$6+HFC!Z115+PFC!Z115+'SF6'!Z115</f>
        <v>0</v>
      </c>
      <c r="AA115" s="94">
        <f>+'CO2'!AA115+'abs CO2'!AA115+'CH4'!AA115*PCG!$C$5+N2O!AA115*PCG!$C$6+HFC!AA115+PFC!AA115+'SF6'!AA115</f>
        <v>0</v>
      </c>
      <c r="AB115" s="94">
        <f>+'CO2'!AB115+'abs CO2'!AB115+'CH4'!AB115*PCG!$C$5+N2O!AB115*PCG!$C$6+HFC!AB115+PFC!AB115+'SF6'!AB115</f>
        <v>0</v>
      </c>
      <c r="AC115" s="94">
        <f>+'CO2'!AC115+'abs CO2'!AC115+'CH4'!AC115*PCG!$C$5+N2O!AC115*PCG!$C$6+HFC!AC115+PFC!AC115+'SF6'!AC115</f>
        <v>0</v>
      </c>
      <c r="AD115" s="94">
        <f>+'CO2'!AD115+'abs CO2'!AD115+'CH4'!AD115*PCG!$C$5+N2O!AD115*PCG!$C$6+HFC!AD115+PFC!AD115+'SF6'!AD115</f>
        <v>0</v>
      </c>
      <c r="AE115" s="94">
        <f>+'CO2'!AE115+'abs CO2'!AE115+'CH4'!AE115*PCG!$C$5+N2O!AE115*PCG!$C$6+HFC!AE115+PFC!AE115+'SF6'!AE115</f>
        <v>0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1.0540705677966395</v>
      </c>
      <c r="D149" s="33">
        <f t="shared" ref="D149:AE149" si="38">+D150+D151+D152+D153</f>
        <v>1.050429228338978</v>
      </c>
      <c r="E149" s="33">
        <f t="shared" si="38"/>
        <v>1.104489920577443</v>
      </c>
      <c r="F149" s="33">
        <f t="shared" si="38"/>
        <v>1.1100556290202479</v>
      </c>
      <c r="G149" s="33">
        <f t="shared" si="38"/>
        <v>1.1598469118731383</v>
      </c>
      <c r="H149" s="33">
        <f t="shared" si="38"/>
        <v>1.1778630922314295</v>
      </c>
      <c r="I149" s="33">
        <f t="shared" si="38"/>
        <v>1.2256535324337077</v>
      </c>
      <c r="J149" s="33">
        <f t="shared" si="38"/>
        <v>1.2443950194735389</v>
      </c>
      <c r="K149" s="33">
        <f t="shared" si="38"/>
        <v>1.2531573491112198</v>
      </c>
      <c r="L149" s="33">
        <f t="shared" si="38"/>
        <v>1.1550156175485027</v>
      </c>
      <c r="M149" s="33">
        <f t="shared" si="38"/>
        <v>1.314526951549658</v>
      </c>
      <c r="N149" s="33">
        <f t="shared" si="38"/>
        <v>1.3426075786733465</v>
      </c>
      <c r="O149" s="33">
        <f t="shared" si="38"/>
        <v>1.3373040344755456</v>
      </c>
      <c r="P149" s="33">
        <f t="shared" si="38"/>
        <v>1.3248755538543073</v>
      </c>
      <c r="Q149" s="33">
        <f t="shared" si="38"/>
        <v>1.382000657591834</v>
      </c>
      <c r="R149" s="33">
        <f t="shared" si="38"/>
        <v>1.4630673346251699</v>
      </c>
      <c r="S149" s="33">
        <f t="shared" si="38"/>
        <v>1.5601056715780537</v>
      </c>
      <c r="T149" s="33">
        <f t="shared" si="38"/>
        <v>1.6002724448578403</v>
      </c>
      <c r="U149" s="33">
        <f t="shared" si="38"/>
        <v>1.7593544820969567</v>
      </c>
      <c r="V149" s="33">
        <f t="shared" si="38"/>
        <v>1.7643870726646762</v>
      </c>
      <c r="W149" s="33">
        <f t="shared" si="38"/>
        <v>1.913726088117141</v>
      </c>
      <c r="X149" s="33">
        <f t="shared" si="38"/>
        <v>2.3131559938337989</v>
      </c>
      <c r="Y149" s="33">
        <f t="shared" si="38"/>
        <v>2.6503823463434379</v>
      </c>
      <c r="Z149" s="33">
        <f t="shared" si="38"/>
        <v>2.6888429003025145</v>
      </c>
      <c r="AA149" s="33">
        <f t="shared" si="38"/>
        <v>2.6426421418197439</v>
      </c>
      <c r="AB149" s="33">
        <f t="shared" si="38"/>
        <v>2.6284929588062811</v>
      </c>
      <c r="AC149" s="33">
        <f t="shared" si="38"/>
        <v>2.9826551126253968</v>
      </c>
      <c r="AD149" s="33">
        <f t="shared" si="38"/>
        <v>3.1589798408350931</v>
      </c>
      <c r="AE149" s="33">
        <f t="shared" si="38"/>
        <v>3.2077140665475947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0.87906630819744502</v>
      </c>
      <c r="D150" s="94">
        <f>+'CO2'!D150+'abs CO2'!D150+'CH4'!D150*PCG!$C$5+N2O!D150*PCG!$C$6+HFC!D150+PFC!D150+'SF6'!D150</f>
        <v>0.89644374856342701</v>
      </c>
      <c r="E150" s="94">
        <f>+'CO2'!E150+'abs CO2'!E150+'CH4'!E150*PCG!$C$5+N2O!E150*PCG!$C$6+HFC!E150+PFC!E150+'SF6'!E150</f>
        <v>0.91431002989274046</v>
      </c>
      <c r="F150" s="94">
        <f>+'CO2'!F150+'abs CO2'!F150+'CH4'!F150*PCG!$C$5+N2O!F150*PCG!$C$6+HFC!F150+PFC!F150+'SF6'!F150</f>
        <v>0.93267379308548215</v>
      </c>
      <c r="G150" s="94">
        <f>+'CO2'!G150+'abs CO2'!G150+'CH4'!G150*PCG!$C$5+N2O!G150*PCG!$C$6+HFC!G150+PFC!G150+'SF6'!G150</f>
        <v>0.95154414683155653</v>
      </c>
      <c r="H150" s="94">
        <f>+'CO2'!H150+'abs CO2'!H150+'CH4'!H150*PCG!$C$5+N2O!H150*PCG!$C$6+HFC!H150+PFC!H150+'SF6'!H150</f>
        <v>0.97093067447630321</v>
      </c>
      <c r="I150" s="94">
        <f>+'CO2'!I150+'abs CO2'!I150+'CH4'!I150*PCG!$C$5+N2O!I150*PCG!$C$6+HFC!I150+PFC!I150+'SF6'!I150</f>
        <v>0.9908434417110753</v>
      </c>
      <c r="J150" s="94">
        <f>+'CO2'!J150+'abs CO2'!J150+'CH4'!J150*PCG!$C$5+N2O!J150*PCG!$C$6+HFC!J150+PFC!J150+'SF6'!J150</f>
        <v>1.0112930051014666</v>
      </c>
      <c r="K150" s="94">
        <f>+'CO2'!K150+'abs CO2'!K150+'CH4'!K150*PCG!$C$5+N2O!K150*PCG!$C$6+HFC!K150+PFC!K150+'SF6'!K150</f>
        <v>1.0322904214678219</v>
      </c>
      <c r="L150" s="94">
        <f>+'CO2'!L150+'abs CO2'!L150+'CH4'!L150*PCG!$C$5+N2O!L150*PCG!$C$6+HFC!L150+PFC!L150+'SF6'!L150</f>
        <v>1.0954822464993013</v>
      </c>
      <c r="M150" s="94">
        <f>+'CO2'!M150+'abs CO2'!M150+'CH4'!M150*PCG!$C$5+N2O!M150*PCG!$C$6+HFC!M150+PFC!M150+'SF6'!M150</f>
        <v>1.0887778689282321</v>
      </c>
      <c r="N150" s="94">
        <f>+'CO2'!N150+'abs CO2'!N150+'CH4'!N150*PCG!$C$5+N2O!N150*PCG!$C$6+HFC!N150+PFC!N150+'SF6'!N150</f>
        <v>1.1120273663611404</v>
      </c>
      <c r="O150" s="94">
        <f>+'CO2'!O150+'abs CO2'!O150+'CH4'!O150*PCG!$C$5+N2O!O150*PCG!$C$6+HFC!O150+PFC!O150+'SF6'!O150</f>
        <v>1.1004399696768015</v>
      </c>
      <c r="P150" s="94">
        <f>+'CO2'!P150+'abs CO2'!P150+'CH4'!P150*PCG!$C$5+N2O!P150*PCG!$C$6+HFC!P150+PFC!P150+'SF6'!P150</f>
        <v>1.0978904541597732</v>
      </c>
      <c r="Q150" s="94">
        <f>+'CO2'!Q150+'abs CO2'!Q150+'CH4'!Q150*PCG!$C$5+N2O!Q150*PCG!$C$6+HFC!Q150+PFC!Q150+'SF6'!Q150</f>
        <v>1.1419735995416018</v>
      </c>
      <c r="R150" s="94">
        <f>+'CO2'!R150+'abs CO2'!R150+'CH4'!R150*PCG!$C$5+N2O!R150*PCG!$C$6+HFC!R150+PFC!R150+'SF6'!R150</f>
        <v>1.1995917643431275</v>
      </c>
      <c r="S150" s="94">
        <f>+'CO2'!S150+'abs CO2'!S150+'CH4'!S150*PCG!$C$5+N2O!S150*PCG!$C$6+HFC!S150+PFC!S150+'SF6'!S150</f>
        <v>1.3222990396170622</v>
      </c>
      <c r="T150" s="94">
        <f>+'CO2'!T150+'abs CO2'!T150+'CH4'!T150*PCG!$C$5+N2O!T150*PCG!$C$6+HFC!T150+PFC!T150+'SF6'!T150</f>
        <v>1.3819965961531337</v>
      </c>
      <c r="U150" s="94">
        <f>+'CO2'!U150+'abs CO2'!U150+'CH4'!U150*PCG!$C$5+N2O!U150*PCG!$C$6+HFC!U150+PFC!U150+'SF6'!U150</f>
        <v>1.5330673002060402</v>
      </c>
      <c r="V150" s="94">
        <f>+'CO2'!V150+'abs CO2'!V150+'CH4'!V150*PCG!$C$5+N2O!V150*PCG!$C$6+HFC!V150+PFC!V150+'SF6'!V150</f>
        <v>1.5986549849498692</v>
      </c>
      <c r="W150" s="94">
        <f>+'CO2'!W150+'abs CO2'!W150+'CH4'!W150*PCG!$C$5+N2O!W150*PCG!$C$6+HFC!W150+PFC!W150+'SF6'!W150</f>
        <v>1.6889792299622759</v>
      </c>
      <c r="X150" s="94">
        <f>+'CO2'!X150+'abs CO2'!X150+'CH4'!X150*PCG!$C$5+N2O!X150*PCG!$C$6+HFC!X150+PFC!X150+'SF6'!X150</f>
        <v>2.0883443124880707</v>
      </c>
      <c r="Y150" s="94">
        <f>+'CO2'!Y150+'abs CO2'!Y150+'CH4'!Y150*PCG!$C$5+N2O!Y150*PCG!$C$6+HFC!Y150+PFC!Y150+'SF6'!Y150</f>
        <v>2.4092278408041574</v>
      </c>
      <c r="Z150" s="94">
        <f>+'CO2'!Z150+'abs CO2'!Z150+'CH4'!Z150*PCG!$C$5+N2O!Z150*PCG!$C$6+HFC!Z150+PFC!Z150+'SF6'!Z150</f>
        <v>2.3701306573754599</v>
      </c>
      <c r="AA150" s="94">
        <f>+'CO2'!AA150+'abs CO2'!AA150+'CH4'!AA150*PCG!$C$5+N2O!AA150*PCG!$C$6+HFC!AA150+PFC!AA150+'SF6'!AA150</f>
        <v>2.3727213402570739</v>
      </c>
      <c r="AB150" s="94">
        <f>+'CO2'!AB150+'abs CO2'!AB150+'CH4'!AB150*PCG!$C$5+N2O!AB150*PCG!$C$6+HFC!AB150+PFC!AB150+'SF6'!AB150</f>
        <v>2.3438999801932567</v>
      </c>
      <c r="AC150" s="94">
        <f>+'CO2'!AC150+'abs CO2'!AC150+'CH4'!AC150*PCG!$C$5+N2O!AC150*PCG!$C$6+HFC!AC150+PFC!AC150+'SF6'!AC150</f>
        <v>2.7176326903332044</v>
      </c>
      <c r="AD150" s="94">
        <f>+'CO2'!AD150+'abs CO2'!AD150+'CH4'!AD150*PCG!$C$5+N2O!AD150*PCG!$C$6+HFC!AD150+PFC!AD150+'SF6'!AD150</f>
        <v>2.9457313519248585</v>
      </c>
      <c r="AE150" s="94">
        <f>+'CO2'!AE150+'abs CO2'!AE150+'CH4'!AE150*PCG!$C$5+N2O!AE150*PCG!$C$6+HFC!AE150+PFC!AE150+'SF6'!AE150</f>
        <v>2.9685524029863899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0.17500425959919455</v>
      </c>
      <c r="D151" s="94">
        <f>+'CO2'!D151+'abs CO2'!D151+'CH4'!D151*PCG!$C$5+N2O!D151*PCG!$C$6+HFC!D151+PFC!D151+'SF6'!D151</f>
        <v>0.15398547977555102</v>
      </c>
      <c r="E151" s="94">
        <f>+'CO2'!E151+'abs CO2'!E151+'CH4'!E151*PCG!$C$5+N2O!E151*PCG!$C$6+HFC!E151+PFC!E151+'SF6'!E151</f>
        <v>0.19017989068470245</v>
      </c>
      <c r="F151" s="94">
        <f>+'CO2'!F151+'abs CO2'!F151+'CH4'!F151*PCG!$C$5+N2O!F151*PCG!$C$6+HFC!F151+PFC!F151+'SF6'!F151</f>
        <v>0.1773818359347657</v>
      </c>
      <c r="G151" s="94">
        <f>+'CO2'!G151+'abs CO2'!G151+'CH4'!G151*PCG!$C$5+N2O!G151*PCG!$C$6+HFC!G151+PFC!G151+'SF6'!G151</f>
        <v>0.20830276504158166</v>
      </c>
      <c r="H151" s="94">
        <f>+'CO2'!H151+'abs CO2'!H151+'CH4'!H151*PCG!$C$5+N2O!H151*PCG!$C$6+HFC!H151+PFC!H151+'SF6'!H151</f>
        <v>0.20693241775512622</v>
      </c>
      <c r="I151" s="94">
        <f>+'CO2'!I151+'abs CO2'!I151+'CH4'!I151*PCG!$C$5+N2O!I151*PCG!$C$6+HFC!I151+PFC!I151+'SF6'!I151</f>
        <v>0.23481009072263234</v>
      </c>
      <c r="J151" s="94">
        <f>+'CO2'!J151+'abs CO2'!J151+'CH4'!J151*PCG!$C$5+N2O!J151*PCG!$C$6+HFC!J151+PFC!J151+'SF6'!J151</f>
        <v>0.23310201437207229</v>
      </c>
      <c r="K151" s="94">
        <f>+'CO2'!K151+'abs CO2'!K151+'CH4'!K151*PCG!$C$5+N2O!K151*PCG!$C$6+HFC!K151+PFC!K151+'SF6'!K151</f>
        <v>0.22086692764339788</v>
      </c>
      <c r="L151" s="94">
        <f>+'CO2'!L151+'abs CO2'!L151+'CH4'!L151*PCG!$C$5+N2O!L151*PCG!$C$6+HFC!L151+PFC!L151+'SF6'!L151</f>
        <v>5.9533371049201457E-2</v>
      </c>
      <c r="M151" s="94">
        <f>+'CO2'!M151+'abs CO2'!M151+'CH4'!M151*PCG!$C$5+N2O!M151*PCG!$C$6+HFC!M151+PFC!M151+'SF6'!M151</f>
        <v>0.22574908262142598</v>
      </c>
      <c r="N151" s="94">
        <f>+'CO2'!N151+'abs CO2'!N151+'CH4'!N151*PCG!$C$5+N2O!N151*PCG!$C$6+HFC!N151+PFC!N151+'SF6'!N151</f>
        <v>0.23058021231220596</v>
      </c>
      <c r="O151" s="94">
        <f>+'CO2'!O151+'abs CO2'!O151+'CH4'!O151*PCG!$C$5+N2O!O151*PCG!$C$6+HFC!O151+PFC!O151+'SF6'!O151</f>
        <v>0.236864064798744</v>
      </c>
      <c r="P151" s="94">
        <f>+'CO2'!P151+'abs CO2'!P151+'CH4'!P151*PCG!$C$5+N2O!P151*PCG!$C$6+HFC!P151+PFC!P151+'SF6'!P151</f>
        <v>0.22698509969453418</v>
      </c>
      <c r="Q151" s="94">
        <f>+'CO2'!Q151+'abs CO2'!Q151+'CH4'!Q151*PCG!$C$5+N2O!Q151*PCG!$C$6+HFC!Q151+PFC!Q151+'SF6'!Q151</f>
        <v>0.24002705805023219</v>
      </c>
      <c r="R151" s="94">
        <f>+'CO2'!R151+'abs CO2'!R151+'CH4'!R151*PCG!$C$5+N2O!R151*PCG!$C$6+HFC!R151+PFC!R151+'SF6'!R151</f>
        <v>0.26347557028204233</v>
      </c>
      <c r="S151" s="94">
        <f>+'CO2'!S151+'abs CO2'!S151+'CH4'!S151*PCG!$C$5+N2O!S151*PCG!$C$6+HFC!S151+PFC!S151+'SF6'!S151</f>
        <v>0.23780663196099153</v>
      </c>
      <c r="T151" s="94">
        <f>+'CO2'!T151+'abs CO2'!T151+'CH4'!T151*PCG!$C$5+N2O!T151*PCG!$C$6+HFC!T151+PFC!T151+'SF6'!T151</f>
        <v>0.2182758487047064</v>
      </c>
      <c r="U151" s="94">
        <f>+'CO2'!U151+'abs CO2'!U151+'CH4'!U151*PCG!$C$5+N2O!U151*PCG!$C$6+HFC!U151+PFC!U151+'SF6'!U151</f>
        <v>0.22628718189091657</v>
      </c>
      <c r="V151" s="94">
        <f>+'CO2'!V151+'abs CO2'!V151+'CH4'!V151*PCG!$C$5+N2O!V151*PCG!$C$6+HFC!V151+PFC!V151+'SF6'!V151</f>
        <v>0.16573208771480694</v>
      </c>
      <c r="W151" s="94">
        <f>+'CO2'!W151+'abs CO2'!W151+'CH4'!W151*PCG!$C$5+N2O!W151*PCG!$C$6+HFC!W151+PFC!W151+'SF6'!W151</f>
        <v>0.22474685815486506</v>
      </c>
      <c r="X151" s="94">
        <f>+'CO2'!X151+'abs CO2'!X151+'CH4'!X151*PCG!$C$5+N2O!X151*PCG!$C$6+HFC!X151+PFC!X151+'SF6'!X151</f>
        <v>0.22481168134572815</v>
      </c>
      <c r="Y151" s="94">
        <f>+'CO2'!Y151+'abs CO2'!Y151+'CH4'!Y151*PCG!$C$5+N2O!Y151*PCG!$C$6+HFC!Y151+PFC!Y151+'SF6'!Y151</f>
        <v>0.24115450553928039</v>
      </c>
      <c r="Z151" s="94">
        <f>+'CO2'!Z151+'abs CO2'!Z151+'CH4'!Z151*PCG!$C$5+N2O!Z151*PCG!$C$6+HFC!Z151+PFC!Z151+'SF6'!Z151</f>
        <v>0.31871224292705463</v>
      </c>
      <c r="AA151" s="94">
        <f>+'CO2'!AA151+'abs CO2'!AA151+'CH4'!AA151*PCG!$C$5+N2O!AA151*PCG!$C$6+HFC!AA151+PFC!AA151+'SF6'!AA151</f>
        <v>0.26992080156266973</v>
      </c>
      <c r="AB151" s="94">
        <f>+'CO2'!AB151+'abs CO2'!AB151+'CH4'!AB151*PCG!$C$5+N2O!AB151*PCG!$C$6+HFC!AB151+PFC!AB151+'SF6'!AB151</f>
        <v>0.28459297861302446</v>
      </c>
      <c r="AC151" s="94">
        <f>+'CO2'!AC151+'abs CO2'!AC151+'CH4'!AC151*PCG!$C$5+N2O!AC151*PCG!$C$6+HFC!AC151+PFC!AC151+'SF6'!AC151</f>
        <v>0.26502242229219231</v>
      </c>
      <c r="AD151" s="94">
        <f>+'CO2'!AD151+'abs CO2'!AD151+'CH4'!AD151*PCG!$C$5+N2O!AD151*PCG!$C$6+HFC!AD151+PFC!AD151+'SF6'!AD151</f>
        <v>0.21324848891023479</v>
      </c>
      <c r="AE151" s="94">
        <f>+'CO2'!AE151+'abs CO2'!AE151+'CH4'!AE151*PCG!$C$5+N2O!AE151*PCG!$C$6+HFC!AE151+PFC!AE151+'SF6'!AE151</f>
        <v>0.23916166356120466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1.4643604972349609E-3</v>
      </c>
      <c r="D160" s="33">
        <f t="shared" ref="D160:AE160" si="40">+D161+D168+D169+D170+D171+D172</f>
        <v>4.9129620438247857E-3</v>
      </c>
      <c r="E160" s="33">
        <f t="shared" si="40"/>
        <v>1.0488355516662414E-2</v>
      </c>
      <c r="F160" s="33">
        <f t="shared" si="40"/>
        <v>1.347695383885091E-2</v>
      </c>
      <c r="G160" s="33">
        <f t="shared" si="40"/>
        <v>0.14128889154920052</v>
      </c>
      <c r="H160" s="33">
        <f t="shared" si="40"/>
        <v>0.3155513819660285</v>
      </c>
      <c r="I160" s="33">
        <f t="shared" si="40"/>
        <v>0.65122924732314691</v>
      </c>
      <c r="J160" s="33">
        <f t="shared" si="40"/>
        <v>1.4311652767501641</v>
      </c>
      <c r="K160" s="33">
        <f t="shared" si="40"/>
        <v>1.5049454471258139</v>
      </c>
      <c r="L160" s="33">
        <f t="shared" si="40"/>
        <v>2.4243638505609764</v>
      </c>
      <c r="M160" s="33">
        <f t="shared" si="40"/>
        <v>3.2664783759232168</v>
      </c>
      <c r="N160" s="33">
        <f t="shared" si="40"/>
        <v>5.0176956287153827</v>
      </c>
      <c r="O160" s="33">
        <f t="shared" si="40"/>
        <v>5.0940298110672666</v>
      </c>
      <c r="P160" s="33">
        <f t="shared" si="40"/>
        <v>7.0359863291721423</v>
      </c>
      <c r="Q160" s="33">
        <f t="shared" si="40"/>
        <v>8.0869948371794198</v>
      </c>
      <c r="R160" s="33">
        <f t="shared" si="40"/>
        <v>11.394320540088035</v>
      </c>
      <c r="S160" s="33">
        <f t="shared" si="40"/>
        <v>13.634288672846683</v>
      </c>
      <c r="T160" s="33">
        <f t="shared" si="40"/>
        <v>17.504081470367232</v>
      </c>
      <c r="U160" s="33">
        <f t="shared" si="40"/>
        <v>20.398423805609795</v>
      </c>
      <c r="V160" s="33">
        <f t="shared" si="40"/>
        <v>24.817185947695222</v>
      </c>
      <c r="W160" s="33">
        <f t="shared" si="40"/>
        <v>27.639373850633199</v>
      </c>
      <c r="X160" s="33">
        <f t="shared" si="40"/>
        <v>33.004737749664152</v>
      </c>
      <c r="Y160" s="33">
        <f t="shared" si="40"/>
        <v>42.122178829903476</v>
      </c>
      <c r="Z160" s="33">
        <f t="shared" si="40"/>
        <v>46.153891916309306</v>
      </c>
      <c r="AA160" s="33">
        <f t="shared" si="40"/>
        <v>53.055867228997343</v>
      </c>
      <c r="AB160" s="33">
        <f t="shared" si="40"/>
        <v>51.446359279221234</v>
      </c>
      <c r="AC160" s="33">
        <f t="shared" si="40"/>
        <v>54.644554591488699</v>
      </c>
      <c r="AD160" s="33">
        <f t="shared" si="40"/>
        <v>62.687597848380605</v>
      </c>
      <c r="AE160" s="33">
        <f t="shared" si="40"/>
        <v>69.837691526536588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1.4643604972349609E-3</v>
      </c>
      <c r="D161" s="33">
        <f t="shared" ref="D161:AE161" si="41">+D162+D163+D164+D165+D166+D167</f>
        <v>4.9129620438247857E-3</v>
      </c>
      <c r="E161" s="33">
        <f t="shared" si="41"/>
        <v>1.0488355516662414E-2</v>
      </c>
      <c r="F161" s="33">
        <f t="shared" si="41"/>
        <v>1.347695383885091E-2</v>
      </c>
      <c r="G161" s="33">
        <f t="shared" si="41"/>
        <v>0.14128889154920052</v>
      </c>
      <c r="H161" s="33">
        <f t="shared" si="41"/>
        <v>0.3155513819660285</v>
      </c>
      <c r="I161" s="33">
        <f t="shared" si="41"/>
        <v>0.65122924732314691</v>
      </c>
      <c r="J161" s="33">
        <f t="shared" si="41"/>
        <v>1.428706862254326</v>
      </c>
      <c r="K161" s="33">
        <f t="shared" si="41"/>
        <v>1.4989763604653781</v>
      </c>
      <c r="L161" s="33">
        <f t="shared" si="41"/>
        <v>2.4093638162912141</v>
      </c>
      <c r="M161" s="33">
        <f t="shared" si="41"/>
        <v>3.238462874586729</v>
      </c>
      <c r="N161" s="33">
        <f t="shared" si="41"/>
        <v>4.9744590201194203</v>
      </c>
      <c r="O161" s="33">
        <f t="shared" si="41"/>
        <v>5.0383753571279728</v>
      </c>
      <c r="P161" s="33">
        <f t="shared" si="41"/>
        <v>6.9695850617373498</v>
      </c>
      <c r="Q161" s="33">
        <f t="shared" si="41"/>
        <v>7.9516318460115105</v>
      </c>
      <c r="R161" s="33">
        <f t="shared" si="41"/>
        <v>11.124761579864927</v>
      </c>
      <c r="S161" s="33">
        <f t="shared" si="41"/>
        <v>13.39414284400236</v>
      </c>
      <c r="T161" s="33">
        <f t="shared" si="41"/>
        <v>17.292412990598446</v>
      </c>
      <c r="U161" s="33">
        <f t="shared" si="41"/>
        <v>19.913972014435117</v>
      </c>
      <c r="V161" s="33">
        <f t="shared" si="41"/>
        <v>24.149337832135224</v>
      </c>
      <c r="W161" s="33">
        <f t="shared" si="41"/>
        <v>26.285591217213472</v>
      </c>
      <c r="X161" s="33">
        <f t="shared" si="41"/>
        <v>31.95732423831965</v>
      </c>
      <c r="Y161" s="33">
        <f t="shared" si="41"/>
        <v>40.347497541768426</v>
      </c>
      <c r="Z161" s="33">
        <f t="shared" si="41"/>
        <v>44.529634614091208</v>
      </c>
      <c r="AA161" s="33">
        <f t="shared" si="41"/>
        <v>51.209589783414771</v>
      </c>
      <c r="AB161" s="33">
        <f t="shared" si="41"/>
        <v>49.480220993996163</v>
      </c>
      <c r="AC161" s="33">
        <f t="shared" si="41"/>
        <v>51.931308005926219</v>
      </c>
      <c r="AD161" s="33">
        <f t="shared" si="41"/>
        <v>60.030812728792284</v>
      </c>
      <c r="AE161" s="33">
        <f t="shared" si="41"/>
        <v>67.554121330821687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1.4643604972349609E-3</v>
      </c>
      <c r="D162" s="94">
        <f>+'CO2'!D162+'abs CO2'!D162+'CH4'!D162*PCG!$C$5+N2O!D162*PCG!$C$6+HFC!D162+PFC!D162+'SF6'!D162</f>
        <v>4.8958222945417957E-3</v>
      </c>
      <c r="E162" s="94">
        <f>+'CO2'!E162+'abs CO2'!E162+'CH4'!E162*PCG!$C$5+N2O!E162*PCG!$C$6+HFC!E162+PFC!E162+'SF6'!E162</f>
        <v>1.0335432927699575E-2</v>
      </c>
      <c r="F162" s="94">
        <f>+'CO2'!F162+'abs CO2'!F162+'CH4'!F162*PCG!$C$5+N2O!F162*PCG!$C$6+HFC!F162+PFC!F162+'SF6'!F162</f>
        <v>1.2678268974683909E-2</v>
      </c>
      <c r="G162" s="94">
        <f>+'CO2'!G162+'abs CO2'!G162+'CH4'!G162*PCG!$C$5+N2O!G162*PCG!$C$6+HFC!G162+PFC!G162+'SF6'!G162</f>
        <v>2.1661863456543484E-2</v>
      </c>
      <c r="H162" s="94">
        <f>+'CO2'!H162+'abs CO2'!H162+'CH4'!H162*PCG!$C$5+N2O!H162*PCG!$C$6+HFC!H162+PFC!H162+'SF6'!H162</f>
        <v>4.5131206021561648E-2</v>
      </c>
      <c r="I162" s="94">
        <f>+'CO2'!I162+'abs CO2'!I162+'CH4'!I162*PCG!$C$5+N2O!I162*PCG!$C$6+HFC!I162+PFC!I162+'SF6'!I162</f>
        <v>6.4856657031665363E-2</v>
      </c>
      <c r="J162" s="94">
        <f>+'CO2'!J162+'abs CO2'!J162+'CH4'!J162*PCG!$C$5+N2O!J162*PCG!$C$6+HFC!J162+PFC!J162+'SF6'!J162</f>
        <v>0.11552972683309207</v>
      </c>
      <c r="K162" s="94">
        <f>+'CO2'!K162+'abs CO2'!K162+'CH4'!K162*PCG!$C$5+N2O!K162*PCG!$C$6+HFC!K162+PFC!K162+'SF6'!K162</f>
        <v>0.13913716156444678</v>
      </c>
      <c r="L162" s="94">
        <f>+'CO2'!L162+'abs CO2'!L162+'CH4'!L162*PCG!$C$5+N2O!L162*PCG!$C$6+HFC!L162+PFC!L162+'SF6'!L162</f>
        <v>0.19573945300150805</v>
      </c>
      <c r="M162" s="94">
        <f>+'CO2'!M162+'abs CO2'!M162+'CH4'!M162*PCG!$C$5+N2O!M162*PCG!$C$6+HFC!M162+PFC!M162+'SF6'!M162</f>
        <v>0.29721643667200293</v>
      </c>
      <c r="N162" s="94">
        <f>+'CO2'!N162+'abs CO2'!N162+'CH4'!N162*PCG!$C$5+N2O!N162*PCG!$C$6+HFC!N162+PFC!N162+'SF6'!N162</f>
        <v>0.46885336266024585</v>
      </c>
      <c r="O162" s="94">
        <f>+'CO2'!O162+'abs CO2'!O162+'CH4'!O162*PCG!$C$5+N2O!O162*PCG!$C$6+HFC!O162+PFC!O162+'SF6'!O162</f>
        <v>0.45156513749647637</v>
      </c>
      <c r="P162" s="94">
        <f>+'CO2'!P162+'abs CO2'!P162+'CH4'!P162*PCG!$C$5+N2O!P162*PCG!$C$6+HFC!P162+PFC!P162+'SF6'!P162</f>
        <v>0.59862117119177904</v>
      </c>
      <c r="Q162" s="94">
        <f>+'CO2'!Q162+'abs CO2'!Q162+'CH4'!Q162*PCG!$C$5+N2O!Q162*PCG!$C$6+HFC!Q162+PFC!Q162+'SF6'!Q162</f>
        <v>0.46080771198545745</v>
      </c>
      <c r="R162" s="94">
        <f>+'CO2'!R162+'abs CO2'!R162+'CH4'!R162*PCG!$C$5+N2O!R162*PCG!$C$6+HFC!R162+PFC!R162+'SF6'!R162</f>
        <v>2.0421445057560854</v>
      </c>
      <c r="S162" s="94">
        <f>+'CO2'!S162+'abs CO2'!S162+'CH4'!S162*PCG!$C$5+N2O!S162*PCG!$C$6+HFC!S162+PFC!S162+'SF6'!S162</f>
        <v>1.991185383568133</v>
      </c>
      <c r="T162" s="94">
        <f>+'CO2'!T162+'abs CO2'!T162+'CH4'!T162*PCG!$C$5+N2O!T162*PCG!$C$6+HFC!T162+PFC!T162+'SF6'!T162</f>
        <v>3.4069314970460822</v>
      </c>
      <c r="U162" s="94">
        <f>+'CO2'!U162+'abs CO2'!U162+'CH4'!U162*PCG!$C$5+N2O!U162*PCG!$C$6+HFC!U162+PFC!U162+'SF6'!U162</f>
        <v>3.8777150300369438</v>
      </c>
      <c r="V162" s="94">
        <f>+'CO2'!V162+'abs CO2'!V162+'CH4'!V162*PCG!$C$5+N2O!V162*PCG!$C$6+HFC!V162+PFC!V162+'SF6'!V162</f>
        <v>4.6424912476044744</v>
      </c>
      <c r="W162" s="94">
        <f>+'CO2'!W162+'abs CO2'!W162+'CH4'!W162*PCG!$C$5+N2O!W162*PCG!$C$6+HFC!W162+PFC!W162+'SF6'!W162</f>
        <v>5.3273012931579524</v>
      </c>
      <c r="X162" s="94">
        <f>+'CO2'!X162+'abs CO2'!X162+'CH4'!X162*PCG!$C$5+N2O!X162*PCG!$C$6+HFC!X162+PFC!X162+'SF6'!X162</f>
        <v>5.8217736525195747</v>
      </c>
      <c r="Y162" s="94">
        <f>+'CO2'!Y162+'abs CO2'!Y162+'CH4'!Y162*PCG!$C$5+N2O!Y162*PCG!$C$6+HFC!Y162+PFC!Y162+'SF6'!Y162</f>
        <v>6.5846893461819862</v>
      </c>
      <c r="Z162" s="94">
        <f>+'CO2'!Z162+'abs CO2'!Z162+'CH4'!Z162*PCG!$C$5+N2O!Z162*PCG!$C$6+HFC!Z162+PFC!Z162+'SF6'!Z162</f>
        <v>7.3070850139332677</v>
      </c>
      <c r="AA162" s="94">
        <f>+'CO2'!AA162+'abs CO2'!AA162+'CH4'!AA162*PCG!$C$5+N2O!AA162*PCG!$C$6+HFC!AA162+PFC!AA162+'SF6'!AA162</f>
        <v>8.9863572337912991</v>
      </c>
      <c r="AB162" s="94">
        <f>+'CO2'!AB162+'abs CO2'!AB162+'CH4'!AB162*PCG!$C$5+N2O!AB162*PCG!$C$6+HFC!AB162+PFC!AB162+'SF6'!AB162</f>
        <v>9.4289212772850846</v>
      </c>
      <c r="AC162" s="94">
        <f>+'CO2'!AC162+'abs CO2'!AC162+'CH4'!AC162*PCG!$C$5+N2O!AC162*PCG!$C$6+HFC!AC162+PFC!AC162+'SF6'!AC162</f>
        <v>9.925159578553167</v>
      </c>
      <c r="AD162" s="94">
        <f>+'CO2'!AD162+'abs CO2'!AD162+'CH4'!AD162*PCG!$C$5+N2O!AD162*PCG!$C$6+HFC!AD162+PFC!AD162+'SF6'!AD162</f>
        <v>10.237250963774965</v>
      </c>
      <c r="AE162" s="94">
        <f>+'CO2'!AE162+'abs CO2'!AE162+'CH4'!AE162*PCG!$C$5+N2O!AE162*PCG!$C$6+HFC!AE162+PFC!AE162+'SF6'!AE162</f>
        <v>11.105204518967582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1.7139749282990149E-5</v>
      </c>
      <c r="E163" s="94">
        <f>+'CO2'!E163+'abs CO2'!E163+'CH4'!E163*PCG!$C$5+N2O!E163*PCG!$C$6+HFC!E163+PFC!E163+'SF6'!E163</f>
        <v>1.5291904465897536E-4</v>
      </c>
      <c r="F163" s="94">
        <f>+'CO2'!F163+'abs CO2'!F163+'CH4'!F163*PCG!$C$5+N2O!F163*PCG!$C$6+HFC!F163+PFC!F163+'SF6'!F163</f>
        <v>7.8517042810980668E-4</v>
      </c>
      <c r="G163" s="94">
        <f>+'CO2'!G163+'abs CO2'!G163+'CH4'!G163*PCG!$C$5+N2O!G163*PCG!$C$6+HFC!G163+PFC!G163+'SF6'!G163</f>
        <v>6.6479571017245337E-3</v>
      </c>
      <c r="H163" s="94">
        <f>+'CO2'!H163+'abs CO2'!H163+'CH4'!H163*PCG!$C$5+N2O!H163*PCG!$C$6+HFC!H163+PFC!H163+'SF6'!H163</f>
        <v>1.1587341489054281E-2</v>
      </c>
      <c r="I163" s="94">
        <f>+'CO2'!I163+'abs CO2'!I163+'CH4'!I163*PCG!$C$5+N2O!I163*PCG!$C$6+HFC!I163+PFC!I163+'SF6'!I163</f>
        <v>3.7262320329402701E-2</v>
      </c>
      <c r="J163" s="94">
        <f>+'CO2'!J163+'abs CO2'!J163+'CH4'!J163*PCG!$C$5+N2O!J163*PCG!$C$6+HFC!J163+PFC!J163+'SF6'!J163</f>
        <v>7.1008159313752719E-2</v>
      </c>
      <c r="K163" s="94">
        <f>+'CO2'!K163+'abs CO2'!K163+'CH4'!K163*PCG!$C$5+N2O!K163*PCG!$C$6+HFC!K163+PFC!K163+'SF6'!K163</f>
        <v>5.8176855489666605E-2</v>
      </c>
      <c r="L163" s="94">
        <f>+'CO2'!L163+'abs CO2'!L163+'CH4'!L163*PCG!$C$5+N2O!L163*PCG!$C$6+HFC!L163+PFC!L163+'SF6'!L163</f>
        <v>5.6594257830714687E-2</v>
      </c>
      <c r="M163" s="94">
        <f>+'CO2'!M163+'abs CO2'!M163+'CH4'!M163*PCG!$C$5+N2O!M163*PCG!$C$6+HFC!M163+PFC!M163+'SF6'!M163</f>
        <v>0.13433605678862057</v>
      </c>
      <c r="N163" s="94">
        <f>+'CO2'!N163+'abs CO2'!N163+'CH4'!N163*PCG!$C$5+N2O!N163*PCG!$C$6+HFC!N163+PFC!N163+'SF6'!N163</f>
        <v>0.14166666108585318</v>
      </c>
      <c r="O163" s="94">
        <f>+'CO2'!O163+'abs CO2'!O163+'CH4'!O163*PCG!$C$5+N2O!O163*PCG!$C$6+HFC!O163+PFC!O163+'SF6'!O163</f>
        <v>0.10782761566497792</v>
      </c>
      <c r="P163" s="94">
        <f>+'CO2'!P163+'abs CO2'!P163+'CH4'!P163*PCG!$C$5+N2O!P163*PCG!$C$6+HFC!P163+PFC!P163+'SF6'!P163</f>
        <v>0.14718097933916999</v>
      </c>
      <c r="Q163" s="94">
        <f>+'CO2'!Q163+'abs CO2'!Q163+'CH4'!Q163*PCG!$C$5+N2O!Q163*PCG!$C$6+HFC!Q163+PFC!Q163+'SF6'!Q163</f>
        <v>0.18640657333099811</v>
      </c>
      <c r="R163" s="94">
        <f>+'CO2'!R163+'abs CO2'!R163+'CH4'!R163*PCG!$C$5+N2O!R163*PCG!$C$6+HFC!R163+PFC!R163+'SF6'!R163</f>
        <v>0.27413802704269097</v>
      </c>
      <c r="S163" s="94">
        <f>+'CO2'!S163+'abs CO2'!S163+'CH4'!S163*PCG!$C$5+N2O!S163*PCG!$C$6+HFC!S163+PFC!S163+'SF6'!S163</f>
        <v>0.26804559195254957</v>
      </c>
      <c r="T163" s="94">
        <f>+'CO2'!T163+'abs CO2'!T163+'CH4'!T163*PCG!$C$5+N2O!T163*PCG!$C$6+HFC!T163+PFC!T163+'SF6'!T163</f>
        <v>0.33186868439245432</v>
      </c>
      <c r="U163" s="94">
        <f>+'CO2'!U163+'abs CO2'!U163+'CH4'!U163*PCG!$C$5+N2O!U163*PCG!$C$6+HFC!U163+PFC!U163+'SF6'!U163</f>
        <v>0.28958505022253633</v>
      </c>
      <c r="V163" s="94">
        <f>+'CO2'!V163+'abs CO2'!V163+'CH4'!V163*PCG!$C$5+N2O!V163*PCG!$C$6+HFC!V163+PFC!V163+'SF6'!V163</f>
        <v>0.33829475081506383</v>
      </c>
      <c r="W163" s="94">
        <f>+'CO2'!W163+'abs CO2'!W163+'CH4'!W163*PCG!$C$5+N2O!W163*PCG!$C$6+HFC!W163+PFC!W163+'SF6'!W163</f>
        <v>0.50829234691030767</v>
      </c>
      <c r="X163" s="94">
        <f>+'CO2'!X163+'abs CO2'!X163+'CH4'!X163*PCG!$C$5+N2O!X163*PCG!$C$6+HFC!X163+PFC!X163+'SF6'!X163</f>
        <v>0.90705682466814175</v>
      </c>
      <c r="Y163" s="94">
        <f>+'CO2'!Y163+'abs CO2'!Y163+'CH4'!Y163*PCG!$C$5+N2O!Y163*PCG!$C$6+HFC!Y163+PFC!Y163+'SF6'!Y163</f>
        <v>0.90393971902589132</v>
      </c>
      <c r="Z163" s="94">
        <f>+'CO2'!Z163+'abs CO2'!Z163+'CH4'!Z163*PCG!$C$5+N2O!Z163*PCG!$C$6+HFC!Z163+PFC!Z163+'SF6'!Z163</f>
        <v>0.73721476366703753</v>
      </c>
      <c r="AA163" s="94">
        <f>+'CO2'!AA163+'abs CO2'!AA163+'CH4'!AA163*PCG!$C$5+N2O!AA163*PCG!$C$6+HFC!AA163+PFC!AA163+'SF6'!AA163</f>
        <v>0.83696471737343592</v>
      </c>
      <c r="AB163" s="94">
        <f>+'CO2'!AB163+'abs CO2'!AB163+'CH4'!AB163*PCG!$C$5+N2O!AB163*PCG!$C$6+HFC!AB163+PFC!AB163+'SF6'!AB163</f>
        <v>1.2065705430021314</v>
      </c>
      <c r="AC163" s="94">
        <f>+'CO2'!AC163+'abs CO2'!AC163+'CH4'!AC163*PCG!$C$5+N2O!AC163*PCG!$C$6+HFC!AC163+PFC!AC163+'SF6'!AC163</f>
        <v>1.2093370011235223</v>
      </c>
      <c r="AD163" s="94">
        <f>+'CO2'!AD163+'abs CO2'!AD163+'CH4'!AD163*PCG!$C$5+N2O!AD163*PCG!$C$6+HFC!AD163+PFC!AD163+'SF6'!AD163</f>
        <v>1.1015662550412983</v>
      </c>
      <c r="AE163" s="94">
        <f>+'CO2'!AE163+'abs CO2'!AE163+'CH4'!AE163*PCG!$C$5+N2O!AE163*PCG!$C$6+HFC!AE163+PFC!AE163+'SF6'!AE163</f>
        <v>1.1856119817026112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0.62482711255489654</v>
      </c>
      <c r="M164" s="94">
        <f>+'CO2'!M164+'abs CO2'!M164+'CH4'!M164*PCG!$C$5+N2O!M164*PCG!$C$6+HFC!M164+PFC!M164+'SF6'!M164</f>
        <v>0.78733585588600419</v>
      </c>
      <c r="N164" s="94">
        <f>+'CO2'!N164+'abs CO2'!N164+'CH4'!N164*PCG!$C$5+N2O!N164*PCG!$C$6+HFC!N164+PFC!N164+'SF6'!N164</f>
        <v>2.0902200763359433</v>
      </c>
      <c r="O164" s="94">
        <f>+'CO2'!O164+'abs CO2'!O164+'CH4'!O164*PCG!$C$5+N2O!O164*PCG!$C$6+HFC!O164+PFC!O164+'SF6'!O164</f>
        <v>2.0107395534117307</v>
      </c>
      <c r="P164" s="94">
        <f>+'CO2'!P164+'abs CO2'!P164+'CH4'!P164*PCG!$C$5+N2O!P164*PCG!$C$6+HFC!P164+PFC!P164+'SF6'!P164</f>
        <v>3.2783939800427846</v>
      </c>
      <c r="Q164" s="94">
        <f>+'CO2'!Q164+'abs CO2'!Q164+'CH4'!Q164*PCG!$C$5+N2O!Q164*PCG!$C$6+HFC!Q164+PFC!Q164+'SF6'!Q164</f>
        <v>3.8460826858658086</v>
      </c>
      <c r="R164" s="94">
        <f>+'CO2'!R164+'abs CO2'!R164+'CH4'!R164*PCG!$C$5+N2O!R164*PCG!$C$6+HFC!R164+PFC!R164+'SF6'!R164</f>
        <v>4.6778061207493034</v>
      </c>
      <c r="S164" s="94">
        <f>+'CO2'!S164+'abs CO2'!S164+'CH4'!S164*PCG!$C$5+N2O!S164*PCG!$C$6+HFC!S164+PFC!S164+'SF6'!S164</f>
        <v>5.7790001344414996</v>
      </c>
      <c r="T164" s="94">
        <f>+'CO2'!T164+'abs CO2'!T164+'CH4'!T164*PCG!$C$5+N2O!T164*PCG!$C$6+HFC!T164+PFC!T164+'SF6'!T164</f>
        <v>7.2610552325600652</v>
      </c>
      <c r="U164" s="94">
        <f>+'CO2'!U164+'abs CO2'!U164+'CH4'!U164*PCG!$C$5+N2O!U164*PCG!$C$6+HFC!U164+PFC!U164+'SF6'!U164</f>
        <v>8.1035368874317353</v>
      </c>
      <c r="V164" s="94">
        <f>+'CO2'!V164+'abs CO2'!V164+'CH4'!V164*PCG!$C$5+N2O!V164*PCG!$C$6+HFC!V164+PFC!V164+'SF6'!V164</f>
        <v>9.5972172854298154</v>
      </c>
      <c r="W164" s="94">
        <f>+'CO2'!W164+'abs CO2'!W164+'CH4'!W164*PCG!$C$5+N2O!W164*PCG!$C$6+HFC!W164+PFC!W164+'SF6'!W164</f>
        <v>11.661351960244613</v>
      </c>
      <c r="X164" s="94">
        <f>+'CO2'!X164+'abs CO2'!X164+'CH4'!X164*PCG!$C$5+N2O!X164*PCG!$C$6+HFC!X164+PFC!X164+'SF6'!X164</f>
        <v>14.199779658436178</v>
      </c>
      <c r="Y164" s="94">
        <f>+'CO2'!Y164+'abs CO2'!Y164+'CH4'!Y164*PCG!$C$5+N2O!Y164*PCG!$C$6+HFC!Y164+PFC!Y164+'SF6'!Y164</f>
        <v>19.042200027089869</v>
      </c>
      <c r="Z164" s="94">
        <f>+'CO2'!Z164+'abs CO2'!Z164+'CH4'!Z164*PCG!$C$5+N2O!Z164*PCG!$C$6+HFC!Z164+PFC!Z164+'SF6'!Z164</f>
        <v>21.054766158868151</v>
      </c>
      <c r="AA164" s="94">
        <f>+'CO2'!AA164+'abs CO2'!AA164+'CH4'!AA164*PCG!$C$5+N2O!AA164*PCG!$C$6+HFC!AA164+PFC!AA164+'SF6'!AA164</f>
        <v>24.347479923620437</v>
      </c>
      <c r="AB164" s="94">
        <f>+'CO2'!AB164+'abs CO2'!AB164+'CH4'!AB164*PCG!$C$5+N2O!AB164*PCG!$C$6+HFC!AB164+PFC!AB164+'SF6'!AB164</f>
        <v>21.238592546438465</v>
      </c>
      <c r="AC164" s="94">
        <f>+'CO2'!AC164+'abs CO2'!AC164+'CH4'!AC164*PCG!$C$5+N2O!AC164*PCG!$C$6+HFC!AC164+PFC!AC164+'SF6'!AC164</f>
        <v>21.663908680882461</v>
      </c>
      <c r="AD164" s="94">
        <f>+'CO2'!AD164+'abs CO2'!AD164+'CH4'!AD164*PCG!$C$5+N2O!AD164*PCG!$C$6+HFC!AD164+PFC!AD164+'SF6'!AD164</f>
        <v>26.235250179118211</v>
      </c>
      <c r="AE164" s="94">
        <f>+'CO2'!AE164+'abs CO2'!AE164+'CH4'!AE164*PCG!$C$5+N2O!AE164*PCG!$C$6+HFC!AE164+PFC!AE164+'SF6'!AE164</f>
        <v>31.820272638025493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6.6271124110393268E-3</v>
      </c>
      <c r="M165" s="94">
        <f>+'CO2'!M165+'abs CO2'!M165+'CH4'!M165*PCG!$C$5+N2O!M165*PCG!$C$6+HFC!M165+PFC!M165+'SF6'!M165</f>
        <v>8.1674051740083763E-3</v>
      </c>
      <c r="N165" s="94">
        <f>+'CO2'!N165+'abs CO2'!N165+'CH4'!N165*PCG!$C$5+N2O!N165*PCG!$C$6+HFC!N165+PFC!N165+'SF6'!N165</f>
        <v>1.1326910116031812E-2</v>
      </c>
      <c r="O165" s="94">
        <f>+'CO2'!O165+'abs CO2'!O165+'CH4'!O165*PCG!$C$5+N2O!O165*PCG!$C$6+HFC!O165+PFC!O165+'SF6'!O165</f>
        <v>2.7858813709635524E-2</v>
      </c>
      <c r="P165" s="94">
        <f>+'CO2'!P165+'abs CO2'!P165+'CH4'!P165*PCG!$C$5+N2O!P165*PCG!$C$6+HFC!P165+PFC!P165+'SF6'!P165</f>
        <v>6.8683792650492695E-2</v>
      </c>
      <c r="Q165" s="94">
        <f>+'CO2'!Q165+'abs CO2'!Q165+'CH4'!Q165*PCG!$C$5+N2O!Q165*PCG!$C$6+HFC!Q165+PFC!Q165+'SF6'!Q165</f>
        <v>8.9473381658047649E-2</v>
      </c>
      <c r="R165" s="94">
        <f>+'CO2'!R165+'abs CO2'!R165+'CH4'!R165*PCG!$C$5+N2O!R165*PCG!$C$6+HFC!R165+PFC!R165+'SF6'!R165</f>
        <v>0.13062194468596372</v>
      </c>
      <c r="S165" s="94">
        <f>+'CO2'!S165+'abs CO2'!S165+'CH4'!S165*PCG!$C$5+N2O!S165*PCG!$C$6+HFC!S165+PFC!S165+'SF6'!S165</f>
        <v>0.25289746879998176</v>
      </c>
      <c r="T165" s="94">
        <f>+'CO2'!T165+'abs CO2'!T165+'CH4'!T165*PCG!$C$5+N2O!T165*PCG!$C$6+HFC!T165+PFC!T165+'SF6'!T165</f>
        <v>0.34380169589659831</v>
      </c>
      <c r="U165" s="94">
        <f>+'CO2'!U165+'abs CO2'!U165+'CH4'!U165*PCG!$C$5+N2O!U165*PCG!$C$6+HFC!U165+PFC!U165+'SF6'!U165</f>
        <v>0.42754648890217706</v>
      </c>
      <c r="V165" s="94">
        <f>+'CO2'!V165+'abs CO2'!V165+'CH4'!V165*PCG!$C$5+N2O!V165*PCG!$C$6+HFC!V165+PFC!V165+'SF6'!V165</f>
        <v>0.7033483429500702</v>
      </c>
      <c r="W165" s="94">
        <f>+'CO2'!W165+'abs CO2'!W165+'CH4'!W165*PCG!$C$5+N2O!W165*PCG!$C$6+HFC!W165+PFC!W165+'SF6'!W165</f>
        <v>0.83042151784914287</v>
      </c>
      <c r="X165" s="94">
        <f>+'CO2'!X165+'abs CO2'!X165+'CH4'!X165*PCG!$C$5+N2O!X165*PCG!$C$6+HFC!X165+PFC!X165+'SF6'!X165</f>
        <v>0.91910663775364931</v>
      </c>
      <c r="Y165" s="94">
        <f>+'CO2'!Y165+'abs CO2'!Y165+'CH4'!Y165*PCG!$C$5+N2O!Y165*PCG!$C$6+HFC!Y165+PFC!Y165+'SF6'!Y165</f>
        <v>1.3076108379541034</v>
      </c>
      <c r="Z165" s="94">
        <f>+'CO2'!Z165+'abs CO2'!Z165+'CH4'!Z165*PCG!$C$5+N2O!Z165*PCG!$C$6+HFC!Z165+PFC!Z165+'SF6'!Z165</f>
        <v>1.517724581314136</v>
      </c>
      <c r="AA165" s="94">
        <f>+'CO2'!AA165+'abs CO2'!AA165+'CH4'!AA165*PCG!$C$5+N2O!AA165*PCG!$C$6+HFC!AA165+PFC!AA165+'SF6'!AA165</f>
        <v>1.5838401213247766</v>
      </c>
      <c r="AB165" s="94">
        <f>+'CO2'!AB165+'abs CO2'!AB165+'CH4'!AB165*PCG!$C$5+N2O!AB165*PCG!$C$6+HFC!AB165+PFC!AB165+'SF6'!AB165</f>
        <v>1.3268149506193574</v>
      </c>
      <c r="AC165" s="94">
        <f>+'CO2'!AC165+'abs CO2'!AC165+'CH4'!AC165*PCG!$C$5+N2O!AC165*PCG!$C$6+HFC!AC165+PFC!AC165+'SF6'!AC165</f>
        <v>1.2877705661248582</v>
      </c>
      <c r="AD165" s="94">
        <f>+'CO2'!AD165+'abs CO2'!AD165+'CH4'!AD165*PCG!$C$5+N2O!AD165*PCG!$C$6+HFC!AD165+PFC!AD165+'SF6'!AD165</f>
        <v>1.3138858741847825</v>
      </c>
      <c r="AE165" s="94">
        <f>+'CO2'!AE165+'abs CO2'!AE165+'CH4'!AE165*PCG!$C$5+N2O!AE165*PCG!$C$6+HFC!AE165+PFC!AE165+'SF6'!AE165</f>
        <v>1.2603923339077434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1.3511151212893743E-5</v>
      </c>
      <c r="G166" s="94">
        <f>+'CO2'!G166+'abs CO2'!G166+'CH4'!G166*PCG!$C$5+N2O!G166*PCG!$C$6+HFC!G166+PFC!G166+'SF6'!G166</f>
        <v>1.1520968869115233E-5</v>
      </c>
      <c r="H166" s="94">
        <f>+'CO2'!H166+'abs CO2'!H166+'CH4'!H166*PCG!$C$5+N2O!H166*PCG!$C$6+HFC!H166+PFC!H166+'SF6'!H166</f>
        <v>3.7947226371392667E-4</v>
      </c>
      <c r="I166" s="94">
        <f>+'CO2'!I166+'abs CO2'!I166+'CH4'!I166*PCG!$C$5+N2O!I166*PCG!$C$6+HFC!I166+PFC!I166+'SF6'!I166</f>
        <v>7.1767959974515527E-4</v>
      </c>
      <c r="J166" s="94">
        <f>+'CO2'!J166+'abs CO2'!J166+'CH4'!J166*PCG!$C$5+N2O!J166*PCG!$C$6+HFC!J166+PFC!J166+'SF6'!J166</f>
        <v>6.741649722602632E-3</v>
      </c>
      <c r="K166" s="94">
        <f>+'CO2'!K166+'abs CO2'!K166+'CH4'!K166*PCG!$C$5+N2O!K166*PCG!$C$6+HFC!K166+PFC!K166+'SF6'!K166</f>
        <v>4.8395946290912973E-3</v>
      </c>
      <c r="L166" s="94">
        <f>+'CO2'!L166+'abs CO2'!L166+'CH4'!L166*PCG!$C$5+N2O!L166*PCG!$C$6+HFC!L166+PFC!L166+'SF6'!L166</f>
        <v>1.6549420997781859E-2</v>
      </c>
      <c r="M166" s="94">
        <f>+'CO2'!M166+'abs CO2'!M166+'CH4'!M166*PCG!$C$5+N2O!M166*PCG!$C$6+HFC!M166+PFC!M166+'SF6'!M166</f>
        <v>1.1786131250702251E-2</v>
      </c>
      <c r="N166" s="94">
        <f>+'CO2'!N166+'abs CO2'!N166+'CH4'!N166*PCG!$C$5+N2O!N166*PCG!$C$6+HFC!N166+PFC!N166+'SF6'!N166</f>
        <v>1.4737126684165188E-2</v>
      </c>
      <c r="O166" s="94">
        <f>+'CO2'!O166+'abs CO2'!O166+'CH4'!O166*PCG!$C$5+N2O!O166*PCG!$C$6+HFC!O166+PFC!O166+'SF6'!O166</f>
        <v>7.0579382908261185E-2</v>
      </c>
      <c r="P166" s="94">
        <f>+'CO2'!P166+'abs CO2'!P166+'CH4'!P166*PCG!$C$5+N2O!P166*PCG!$C$6+HFC!P166+PFC!P166+'SF6'!P166</f>
        <v>0.15163569868932919</v>
      </c>
      <c r="Q166" s="94">
        <f>+'CO2'!Q166+'abs CO2'!Q166+'CH4'!Q166*PCG!$C$5+N2O!Q166*PCG!$C$6+HFC!Q166+PFC!Q166+'SF6'!Q166</f>
        <v>0.20706952177048174</v>
      </c>
      <c r="R166" s="94">
        <f>+'CO2'!R166+'abs CO2'!R166+'CH4'!R166*PCG!$C$5+N2O!R166*PCG!$C$6+HFC!R166+PFC!R166+'SF6'!R166</f>
        <v>0.24597462871745115</v>
      </c>
      <c r="S166" s="94">
        <f>+'CO2'!S166+'abs CO2'!S166+'CH4'!S166*PCG!$C$5+N2O!S166*PCG!$C$6+HFC!S166+PFC!S166+'SF6'!S166</f>
        <v>0.39221536517711492</v>
      </c>
      <c r="T166" s="94">
        <f>+'CO2'!T166+'abs CO2'!T166+'CH4'!T166*PCG!$C$5+N2O!T166*PCG!$C$6+HFC!T166+PFC!T166+'SF6'!T166</f>
        <v>0.50079408662863356</v>
      </c>
      <c r="U166" s="94">
        <f>+'CO2'!U166+'abs CO2'!U166+'CH4'!U166*PCG!$C$5+N2O!U166*PCG!$C$6+HFC!U166+PFC!U166+'SF6'!U166</f>
        <v>0.66972891812828539</v>
      </c>
      <c r="V166" s="94">
        <f>+'CO2'!V166+'abs CO2'!V166+'CH4'!V166*PCG!$C$5+N2O!V166*PCG!$C$6+HFC!V166+PFC!V166+'SF6'!V166</f>
        <v>0.80001915579829463</v>
      </c>
      <c r="W166" s="94">
        <f>+'CO2'!W166+'abs CO2'!W166+'CH4'!W166*PCG!$C$5+N2O!W166*PCG!$C$6+HFC!W166+PFC!W166+'SF6'!W166</f>
        <v>1.0613398080529677</v>
      </c>
      <c r="X166" s="94">
        <f>+'CO2'!X166+'abs CO2'!X166+'CH4'!X166*PCG!$C$5+N2O!X166*PCG!$C$6+HFC!X166+PFC!X166+'SF6'!X166</f>
        <v>1.6614161872445596</v>
      </c>
      <c r="Y166" s="94">
        <f>+'CO2'!Y166+'abs CO2'!Y166+'CH4'!Y166*PCG!$C$5+N2O!Y166*PCG!$C$6+HFC!Y166+PFC!Y166+'SF6'!Y166</f>
        <v>1.9090362726576295</v>
      </c>
      <c r="Z166" s="94">
        <f>+'CO2'!Z166+'abs CO2'!Z166+'CH4'!Z166*PCG!$C$5+N2O!Z166*PCG!$C$6+HFC!Z166+PFC!Z166+'SF6'!Z166</f>
        <v>2.4374909681753518</v>
      </c>
      <c r="AA166" s="94">
        <f>+'CO2'!AA166+'abs CO2'!AA166+'CH4'!AA166*PCG!$C$5+N2O!AA166*PCG!$C$6+HFC!AA166+PFC!AA166+'SF6'!AA166</f>
        <v>2.7763665025595086</v>
      </c>
      <c r="AB166" s="94">
        <f>+'CO2'!AB166+'abs CO2'!AB166+'CH4'!AB166*PCG!$C$5+N2O!AB166*PCG!$C$6+HFC!AB166+PFC!AB166+'SF6'!AB166</f>
        <v>2.8962467712063638</v>
      </c>
      <c r="AC166" s="94">
        <f>+'CO2'!AC166+'abs CO2'!AC166+'CH4'!AC166*PCG!$C$5+N2O!AC166*PCG!$C$6+HFC!AC166+PFC!AC166+'SF6'!AC166</f>
        <v>3.1410240533874783</v>
      </c>
      <c r="AD166" s="94">
        <f>+'CO2'!AD166+'abs CO2'!AD166+'CH4'!AD166*PCG!$C$5+N2O!AD166*PCG!$C$6+HFC!AD166+PFC!AD166+'SF6'!AD166</f>
        <v>4.2459119364519697</v>
      </c>
      <c r="AE166" s="94">
        <f>+'CO2'!AE166+'abs CO2'!AE166+'CH4'!AE166*PCG!$C$5+N2O!AE166*PCG!$C$6+HFC!AE166+PFC!AE166+'SF6'!AE166</f>
        <v>5.1604841205952274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3.5443038618823596E-9</v>
      </c>
      <c r="F167" s="94">
        <f>+'CO2'!F167+'abs CO2'!F167+'CH4'!F167*PCG!$C$5+N2O!F167*PCG!$C$6+HFC!F167+PFC!F167+'SF6'!F167</f>
        <v>3.2848443005766736E-9</v>
      </c>
      <c r="G167" s="94">
        <f>+'CO2'!G167+'abs CO2'!G167+'CH4'!G167*PCG!$C$5+N2O!G167*PCG!$C$6+HFC!G167+PFC!G167+'SF6'!G167</f>
        <v>0.11296755002206339</v>
      </c>
      <c r="H167" s="94">
        <f>+'CO2'!H167+'abs CO2'!H167+'CH4'!H167*PCG!$C$5+N2O!H167*PCG!$C$6+HFC!H167+PFC!H167+'SF6'!H167</f>
        <v>0.25845336219169862</v>
      </c>
      <c r="I167" s="94">
        <f>+'CO2'!I167+'abs CO2'!I167+'CH4'!I167*PCG!$C$5+N2O!I167*PCG!$C$6+HFC!I167+PFC!I167+'SF6'!I167</f>
        <v>0.54839259036233368</v>
      </c>
      <c r="J167" s="94">
        <f>+'CO2'!J167+'abs CO2'!J167+'CH4'!J167*PCG!$C$5+N2O!J167*PCG!$C$6+HFC!J167+PFC!J167+'SF6'!J167</f>
        <v>1.2354273263848785</v>
      </c>
      <c r="K167" s="94">
        <f>+'CO2'!K167+'abs CO2'!K167+'CH4'!K167*PCG!$C$5+N2O!K167*PCG!$C$6+HFC!K167+PFC!K167+'SF6'!K167</f>
        <v>1.2968227487821733</v>
      </c>
      <c r="L167" s="94">
        <f>+'CO2'!L167+'abs CO2'!L167+'CH4'!L167*PCG!$C$5+N2O!L167*PCG!$C$6+HFC!L167+PFC!L167+'SF6'!L167</f>
        <v>1.5090264594952734</v>
      </c>
      <c r="M167" s="94">
        <f>+'CO2'!M167+'abs CO2'!M167+'CH4'!M167*PCG!$C$5+N2O!M167*PCG!$C$6+HFC!M167+PFC!M167+'SF6'!M167</f>
        <v>1.9996209888153906</v>
      </c>
      <c r="N167" s="94">
        <f>+'CO2'!N167+'abs CO2'!N167+'CH4'!N167*PCG!$C$5+N2O!N167*PCG!$C$6+HFC!N167+PFC!N167+'SF6'!N167</f>
        <v>2.2476548832371805</v>
      </c>
      <c r="O167" s="94">
        <f>+'CO2'!O167+'abs CO2'!O167+'CH4'!O167*PCG!$C$5+N2O!O167*PCG!$C$6+HFC!O167+PFC!O167+'SF6'!O167</f>
        <v>2.3698048539368912</v>
      </c>
      <c r="P167" s="94">
        <f>+'CO2'!P167+'abs CO2'!P167+'CH4'!P167*PCG!$C$5+N2O!P167*PCG!$C$6+HFC!P167+PFC!P167+'SF6'!P167</f>
        <v>2.7250694398237942</v>
      </c>
      <c r="Q167" s="94">
        <f>+'CO2'!Q167+'abs CO2'!Q167+'CH4'!Q167*PCG!$C$5+N2O!Q167*PCG!$C$6+HFC!Q167+PFC!Q167+'SF6'!Q167</f>
        <v>3.1617919714007168</v>
      </c>
      <c r="R167" s="94">
        <f>+'CO2'!R167+'abs CO2'!R167+'CH4'!R167*PCG!$C$5+N2O!R167*PCG!$C$6+HFC!R167+PFC!R167+'SF6'!R167</f>
        <v>3.7540763529134327</v>
      </c>
      <c r="S167" s="94">
        <f>+'CO2'!S167+'abs CO2'!S167+'CH4'!S167*PCG!$C$5+N2O!S167*PCG!$C$6+HFC!S167+PFC!S167+'SF6'!S167</f>
        <v>4.7107989000630806</v>
      </c>
      <c r="T167" s="94">
        <f>+'CO2'!T167+'abs CO2'!T167+'CH4'!T167*PCG!$C$5+N2O!T167*PCG!$C$6+HFC!T167+PFC!T167+'SF6'!T167</f>
        <v>5.4479617940746126</v>
      </c>
      <c r="U167" s="94">
        <f>+'CO2'!U167+'abs CO2'!U167+'CH4'!U167*PCG!$C$5+N2O!U167*PCG!$C$6+HFC!U167+PFC!U167+'SF6'!U167</f>
        <v>6.5458596397134405</v>
      </c>
      <c r="V167" s="94">
        <f>+'CO2'!V167+'abs CO2'!V167+'CH4'!V167*PCG!$C$5+N2O!V167*PCG!$C$6+HFC!V167+PFC!V167+'SF6'!V167</f>
        <v>8.067967049537506</v>
      </c>
      <c r="W167" s="94">
        <f>+'CO2'!W167+'abs CO2'!W167+'CH4'!W167*PCG!$C$5+N2O!W167*PCG!$C$6+HFC!W167+PFC!W167+'SF6'!W167</f>
        <v>6.8968842909984893</v>
      </c>
      <c r="X167" s="94">
        <f>+'CO2'!X167+'abs CO2'!X167+'CH4'!X167*PCG!$C$5+N2O!X167*PCG!$C$6+HFC!X167+PFC!X167+'SF6'!X167</f>
        <v>8.4481912776975445</v>
      </c>
      <c r="Y167" s="94">
        <f>+'CO2'!Y167+'abs CO2'!Y167+'CH4'!Y167*PCG!$C$5+N2O!Y167*PCG!$C$6+HFC!Y167+PFC!Y167+'SF6'!Y167</f>
        <v>10.600021338858944</v>
      </c>
      <c r="Z167" s="94">
        <f>+'CO2'!Z167+'abs CO2'!Z167+'CH4'!Z167*PCG!$C$5+N2O!Z167*PCG!$C$6+HFC!Z167+PFC!Z167+'SF6'!Z167</f>
        <v>11.475353128133261</v>
      </c>
      <c r="AA167" s="94">
        <f>+'CO2'!AA167+'abs CO2'!AA167+'CH4'!AA167*PCG!$C$5+N2O!AA167*PCG!$C$6+HFC!AA167+PFC!AA167+'SF6'!AA167</f>
        <v>12.678581284745315</v>
      </c>
      <c r="AB167" s="94">
        <f>+'CO2'!AB167+'abs CO2'!AB167+'CH4'!AB167*PCG!$C$5+N2O!AB167*PCG!$C$6+HFC!AB167+PFC!AB167+'SF6'!AB167</f>
        <v>13.383074905444756</v>
      </c>
      <c r="AC167" s="94">
        <f>+'CO2'!AC167+'abs CO2'!AC167+'CH4'!AC167*PCG!$C$5+N2O!AC167*PCG!$C$6+HFC!AC167+PFC!AC167+'SF6'!AC167</f>
        <v>14.70410812585474</v>
      </c>
      <c r="AD167" s="94">
        <f>+'CO2'!AD167+'abs CO2'!AD167+'CH4'!AD167*PCG!$C$5+N2O!AD167*PCG!$C$6+HFC!AD167+PFC!AD167+'SF6'!AD167</f>
        <v>16.896947520221058</v>
      </c>
      <c r="AE167" s="94">
        <f>+'CO2'!AE167+'abs CO2'!AE167+'CH4'!AE167*PCG!$C$5+N2O!AE167*PCG!$C$6+HFC!AE167+PFC!AE167+'SF6'!AE167</f>
        <v>17.02215573762302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1.3307209561730208E-4</v>
      </c>
      <c r="Q168" s="94">
        <f>+'CO2'!Q168+'abs CO2'!Q168+'CH4'!Q168*PCG!$C$5+N2O!Q168*PCG!$C$6+HFC!Q168+PFC!Q168+'SF6'!Q168</f>
        <v>6.2258860816664652E-2</v>
      </c>
      <c r="R168" s="94">
        <f>+'CO2'!R168+'abs CO2'!R168+'CH4'!R168*PCG!$C$5+N2O!R168*PCG!$C$6+HFC!R168+PFC!R168+'SF6'!R168</f>
        <v>0.18307991501020313</v>
      </c>
      <c r="S168" s="94">
        <f>+'CO2'!S168+'abs CO2'!S168+'CH4'!S168*PCG!$C$5+N2O!S168*PCG!$C$6+HFC!S168+PFC!S168+'SF6'!S168</f>
        <v>0.1341696165758382</v>
      </c>
      <c r="T168" s="94">
        <f>+'CO2'!T168+'abs CO2'!T168+'CH4'!T168*PCG!$C$5+N2O!T168*PCG!$C$6+HFC!T168+PFC!T168+'SF6'!T168</f>
        <v>8.6144606882788327E-2</v>
      </c>
      <c r="U168" s="94">
        <f>+'CO2'!U168+'abs CO2'!U168+'CH4'!U168*PCG!$C$5+N2O!U168*PCG!$C$6+HFC!U168+PFC!U168+'SF6'!U168</f>
        <v>0.23209606925003104</v>
      </c>
      <c r="V168" s="94">
        <f>+'CO2'!V168+'abs CO2'!V168+'CH4'!V168*PCG!$C$5+N2O!V168*PCG!$C$6+HFC!V168+PFC!V168+'SF6'!V168</f>
        <v>0.2945290395889204</v>
      </c>
      <c r="W168" s="94">
        <f>+'CO2'!W168+'abs CO2'!W168+'CH4'!W168*PCG!$C$5+N2O!W168*PCG!$C$6+HFC!W168+PFC!W168+'SF6'!W168</f>
        <v>0.87404662796639243</v>
      </c>
      <c r="X168" s="94">
        <f>+'CO2'!X168+'abs CO2'!X168+'CH4'!X168*PCG!$C$5+N2O!X168*PCG!$C$6+HFC!X168+PFC!X168+'SF6'!X168</f>
        <v>0.4287838340223159</v>
      </c>
      <c r="Y168" s="94">
        <f>+'CO2'!Y168+'abs CO2'!Y168+'CH4'!Y168*PCG!$C$5+N2O!Y168*PCG!$C$6+HFC!Y168+PFC!Y168+'SF6'!Y168</f>
        <v>0.89074699251865874</v>
      </c>
      <c r="Z168" s="94">
        <f>+'CO2'!Z168+'abs CO2'!Z168+'CH4'!Z168*PCG!$C$5+N2O!Z168*PCG!$C$6+HFC!Z168+PFC!Z168+'SF6'!Z168</f>
        <v>0.5974463835353222</v>
      </c>
      <c r="AA168" s="94">
        <f>+'CO2'!AA168+'abs CO2'!AA168+'CH4'!AA168*PCG!$C$5+N2O!AA168*PCG!$C$6+HFC!AA168+PFC!AA168+'SF6'!AA168</f>
        <v>0.78627552753496666</v>
      </c>
      <c r="AB168" s="94">
        <f>+'CO2'!AB168+'abs CO2'!AB168+'CH4'!AB168*PCG!$C$5+N2O!AB168*PCG!$C$6+HFC!AB168+PFC!AB168+'SF6'!AB168</f>
        <v>0.85051339690497652</v>
      </c>
      <c r="AC168" s="94">
        <f>+'CO2'!AC168+'abs CO2'!AC168+'CH4'!AC168*PCG!$C$5+N2O!AC168*PCG!$C$6+HFC!AC168+PFC!AC168+'SF6'!AC168</f>
        <v>1.4068506997228554</v>
      </c>
      <c r="AD168" s="94">
        <f>+'CO2'!AD168+'abs CO2'!AD168+'CH4'!AD168*PCG!$C$5+N2O!AD168*PCG!$C$6+HFC!AD168+PFC!AD168+'SF6'!AD168</f>
        <v>1.2742677467026953</v>
      </c>
      <c r="AE168" s="94">
        <f>+'CO2'!AE168+'abs CO2'!AE168+'CH4'!AE168*PCG!$C$5+N2O!AE168*PCG!$C$6+HFC!AE168+PFC!AE168+'SF6'!AE168</f>
        <v>1.047887080140135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2.4584144958382068E-3</v>
      </c>
      <c r="K169" s="94">
        <f>+'CO2'!K169+'abs CO2'!K169+'CH4'!K169*PCG!$C$5+N2O!K169*PCG!$C$6+HFC!K169+PFC!K169+'SF6'!K169</f>
        <v>5.4201721497524934E-3</v>
      </c>
      <c r="L169" s="94">
        <f>+'CO2'!L169+'abs CO2'!L169+'CH4'!L169*PCG!$C$5+N2O!L169*PCG!$C$6+HFC!L169+PFC!L169+'SF6'!L169</f>
        <v>1.1592117501274453E-2</v>
      </c>
      <c r="M169" s="94">
        <f>+'CO2'!M169+'abs CO2'!M169+'CH4'!M169*PCG!$C$5+N2O!M169*PCG!$C$6+HFC!M169+PFC!M169+'SF6'!M169</f>
        <v>2.0997449198522873E-2</v>
      </c>
      <c r="N169" s="94">
        <f>+'CO2'!N169+'abs CO2'!N169+'CH4'!N169*PCG!$C$5+N2O!N169*PCG!$C$6+HFC!N169+PFC!N169+'SF6'!N169</f>
        <v>3.448859799794142E-2</v>
      </c>
      <c r="O169" s="94">
        <f>+'CO2'!O169+'abs CO2'!O169+'CH4'!O169*PCG!$C$5+N2O!O169*PCG!$C$6+HFC!O169+PFC!O169+'SF6'!O169</f>
        <v>4.7273971684680796E-2</v>
      </c>
      <c r="P169" s="94">
        <f>+'CO2'!P169+'abs CO2'!P169+'CH4'!P169*PCG!$C$5+N2O!P169*PCG!$C$6+HFC!P169+PFC!P169+'SF6'!P169</f>
        <v>6.0866875729774894E-2</v>
      </c>
      <c r="Q169" s="94">
        <f>+'CO2'!Q169+'abs CO2'!Q169+'CH4'!Q169*PCG!$C$5+N2O!Q169*PCG!$C$6+HFC!Q169+PFC!Q169+'SF6'!Q169</f>
        <v>7.0162410122595595E-2</v>
      </c>
      <c r="R169" s="94">
        <f>+'CO2'!R169+'abs CO2'!R169+'CH4'!R169*PCG!$C$5+N2O!R169*PCG!$C$6+HFC!R169+PFC!R169+'SF6'!R169</f>
        <v>8.2763427692298983E-2</v>
      </c>
      <c r="S169" s="94">
        <f>+'CO2'!S169+'abs CO2'!S169+'CH4'!S169*PCG!$C$5+N2O!S169*PCG!$C$6+HFC!S169+PFC!S169+'SF6'!S169</f>
        <v>0.10093533780347211</v>
      </c>
      <c r="T169" s="94">
        <f>+'CO2'!T169+'abs CO2'!T169+'CH4'!T169*PCG!$C$5+N2O!T169*PCG!$C$6+HFC!T169+PFC!T169+'SF6'!T169</f>
        <v>0.1209392927375036</v>
      </c>
      <c r="U169" s="94">
        <f>+'CO2'!U169+'abs CO2'!U169+'CH4'!U169*PCG!$C$5+N2O!U169*PCG!$C$6+HFC!U169+PFC!U169+'SF6'!U169</f>
        <v>0.16157611000048847</v>
      </c>
      <c r="V169" s="94">
        <f>+'CO2'!V169+'abs CO2'!V169+'CH4'!V169*PCG!$C$5+N2O!V169*PCG!$C$6+HFC!V169+PFC!V169+'SF6'!V169</f>
        <v>0.179375462232919</v>
      </c>
      <c r="W169" s="94">
        <f>+'CO2'!W169+'abs CO2'!W169+'CH4'!W169*PCG!$C$5+N2O!W169*PCG!$C$6+HFC!W169+PFC!W169+'SF6'!W169</f>
        <v>0.24990483590436383</v>
      </c>
      <c r="X169" s="94">
        <f>+'CO2'!X169+'abs CO2'!X169+'CH4'!X169*PCG!$C$5+N2O!X169*PCG!$C$6+HFC!X169+PFC!X169+'SF6'!X169</f>
        <v>0.36420683772679491</v>
      </c>
      <c r="Y169" s="94">
        <f>+'CO2'!Y169+'abs CO2'!Y169+'CH4'!Y169*PCG!$C$5+N2O!Y169*PCG!$C$6+HFC!Y169+PFC!Y169+'SF6'!Y169</f>
        <v>0.60127326054712282</v>
      </c>
      <c r="Z169" s="94">
        <f>+'CO2'!Z169+'abs CO2'!Z169+'CH4'!Z169*PCG!$C$5+N2O!Z169*PCG!$C$6+HFC!Z169+PFC!Z169+'SF6'!Z169</f>
        <v>0.70387802210707751</v>
      </c>
      <c r="AA169" s="94">
        <f>+'CO2'!AA169+'abs CO2'!AA169+'CH4'!AA169*PCG!$C$5+N2O!AA169*PCG!$C$6+HFC!AA169+PFC!AA169+'SF6'!AA169</f>
        <v>0.74786912454871435</v>
      </c>
      <c r="AB169" s="94">
        <f>+'CO2'!AB169+'abs CO2'!AB169+'CH4'!AB169*PCG!$C$5+N2O!AB169*PCG!$C$6+HFC!AB169+PFC!AB169+'SF6'!AB169</f>
        <v>0.83642555047219302</v>
      </c>
      <c r="AC169" s="94">
        <f>+'CO2'!AC169+'abs CO2'!AC169+'CH4'!AC169*PCG!$C$5+N2O!AC169*PCG!$C$6+HFC!AC169+PFC!AC169+'SF6'!AC169</f>
        <v>0.88254274272797861</v>
      </c>
      <c r="AD169" s="94">
        <f>+'CO2'!AD169+'abs CO2'!AD169+'CH4'!AD169*PCG!$C$5+N2O!AD169*PCG!$C$6+HFC!AD169+PFC!AD169+'SF6'!AD169</f>
        <v>0.84889813809903958</v>
      </c>
      <c r="AE169" s="94">
        <f>+'CO2'!AE169+'abs CO2'!AE169+'CH4'!AE169*PCG!$C$5+N2O!AE169*PCG!$C$6+HFC!AE169+PFC!AE169+'SF6'!AE169</f>
        <v>0.79842859369002395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8.9345471538799404E-2</v>
      </c>
      <c r="V170" s="94">
        <f>+'CO2'!V170+'abs CO2'!V170+'CH4'!V170*PCG!$C$5+N2O!V170*PCG!$C$6+HFC!V170+PFC!V170+'SF6'!V170</f>
        <v>0.19234659577817659</v>
      </c>
      <c r="W170" s="94">
        <f>+'CO2'!W170+'abs CO2'!W170+'CH4'!W170*PCG!$C$5+N2O!W170*PCG!$C$6+HFC!W170+PFC!W170+'SF6'!W170</f>
        <v>0.22522560314330972</v>
      </c>
      <c r="X170" s="94">
        <f>+'CO2'!X170+'abs CO2'!X170+'CH4'!X170*PCG!$C$5+N2O!X170*PCG!$C$6+HFC!X170+PFC!X170+'SF6'!X170</f>
        <v>0.24556805150642577</v>
      </c>
      <c r="Y170" s="94">
        <f>+'CO2'!Y170+'abs CO2'!Y170+'CH4'!Y170*PCG!$C$5+N2O!Y170*PCG!$C$6+HFC!Y170+PFC!Y170+'SF6'!Y170</f>
        <v>0.26682280253229951</v>
      </c>
      <c r="Z170" s="94">
        <f>+'CO2'!Z170+'abs CO2'!Z170+'CH4'!Z170*PCG!$C$5+N2O!Z170*PCG!$C$6+HFC!Z170+PFC!Z170+'SF6'!Z170</f>
        <v>0.3017198798679126</v>
      </c>
      <c r="AA170" s="94">
        <f>+'CO2'!AA170+'abs CO2'!AA170+'CH4'!AA170*PCG!$C$5+N2O!AA170*PCG!$C$6+HFC!AA170+PFC!AA170+'SF6'!AA170</f>
        <v>0.28985285396312815</v>
      </c>
      <c r="AB170" s="94">
        <f>+'CO2'!AB170+'abs CO2'!AB170+'CH4'!AB170*PCG!$C$5+N2O!AB170*PCG!$C$6+HFC!AB170+PFC!AB170+'SF6'!AB170</f>
        <v>0.2070023694796444</v>
      </c>
      <c r="AC170" s="94">
        <f>+'CO2'!AC170+'abs CO2'!AC170+'CH4'!AC170*PCG!$C$5+N2O!AC170*PCG!$C$6+HFC!AC170+PFC!AC170+'SF6'!AC170</f>
        <v>0.36574792710443049</v>
      </c>
      <c r="AD170" s="94">
        <f>+'CO2'!AD170+'abs CO2'!AD170+'CH4'!AD170*PCG!$C$5+N2O!AD170*PCG!$C$6+HFC!AD170+PFC!AD170+'SF6'!AD170</f>
        <v>0.47305353571045283</v>
      </c>
      <c r="AE170" s="94">
        <f>+'CO2'!AE170+'abs CO2'!AE170+'CH4'!AE170*PCG!$C$5+N2O!AE170*PCG!$C$6+HFC!AE170+PFC!AE170+'SF6'!AE170</f>
        <v>0.35031321259325032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5.48914510683451E-4</v>
      </c>
      <c r="L171" s="94">
        <f>+'CO2'!L171+'abs CO2'!L171+'CH4'!L171*PCG!$C$5+N2O!L171*PCG!$C$6+HFC!L171+PFC!L171+'SF6'!L171</f>
        <v>3.4079167684879347E-3</v>
      </c>
      <c r="M171" s="94">
        <f>+'CO2'!M171+'abs CO2'!M171+'CH4'!M171*PCG!$C$5+N2O!M171*PCG!$C$6+HFC!M171+PFC!M171+'SF6'!M171</f>
        <v>7.0180521379651396E-3</v>
      </c>
      <c r="N171" s="94">
        <f>+'CO2'!N171+'abs CO2'!N171+'CH4'!N171*PCG!$C$5+N2O!N171*PCG!$C$6+HFC!N171+PFC!N171+'SF6'!N171</f>
        <v>8.7480105980210828E-3</v>
      </c>
      <c r="O171" s="94">
        <f>+'CO2'!O171+'abs CO2'!O171+'CH4'!O171*PCG!$C$5+N2O!O171*PCG!$C$6+HFC!O171+PFC!O171+'SF6'!O171</f>
        <v>8.3804822546130597E-3</v>
      </c>
      <c r="P171" s="94">
        <f>+'CO2'!P171+'abs CO2'!P171+'CH4'!P171*PCG!$C$5+N2O!P171*PCG!$C$6+HFC!P171+PFC!P171+'SF6'!P171</f>
        <v>5.4013196093998933E-3</v>
      </c>
      <c r="Q171" s="94">
        <f>+'CO2'!Q171+'abs CO2'!Q171+'CH4'!Q171*PCG!$C$5+N2O!Q171*PCG!$C$6+HFC!Q171+PFC!Q171+'SF6'!Q171</f>
        <v>2.9417202286500239E-3</v>
      </c>
      <c r="R171" s="94">
        <f>+'CO2'!R171+'abs CO2'!R171+'CH4'!R171*PCG!$C$5+N2O!R171*PCG!$C$6+HFC!R171+PFC!R171+'SF6'!R171</f>
        <v>3.7156175206041306E-3</v>
      </c>
      <c r="S171" s="94">
        <f>+'CO2'!S171+'abs CO2'!S171+'CH4'!S171*PCG!$C$5+N2O!S171*PCG!$C$6+HFC!S171+PFC!S171+'SF6'!S171</f>
        <v>5.0408744650134504E-3</v>
      </c>
      <c r="T171" s="94">
        <f>+'CO2'!T171+'abs CO2'!T171+'CH4'!T171*PCG!$C$5+N2O!T171*PCG!$C$6+HFC!T171+PFC!T171+'SF6'!T171</f>
        <v>4.5845801484947169E-3</v>
      </c>
      <c r="U171" s="94">
        <f>+'CO2'!U171+'abs CO2'!U171+'CH4'!U171*PCG!$C$5+N2O!U171*PCG!$C$6+HFC!U171+PFC!U171+'SF6'!U171</f>
        <v>1.4341403853612635E-3</v>
      </c>
      <c r="V171" s="94">
        <f>+'CO2'!V171+'abs CO2'!V171+'CH4'!V171*PCG!$C$5+N2O!V171*PCG!$C$6+HFC!V171+PFC!V171+'SF6'!V171</f>
        <v>1.5970179599855794E-3</v>
      </c>
      <c r="W171" s="94">
        <f>+'CO2'!W171+'abs CO2'!W171+'CH4'!W171*PCG!$C$5+N2O!W171*PCG!$C$6+HFC!W171+PFC!W171+'SF6'!W171</f>
        <v>4.6055664056569648E-3</v>
      </c>
      <c r="X171" s="94">
        <f>+'CO2'!X171+'abs CO2'!X171+'CH4'!X171*PCG!$C$5+N2O!X171*PCG!$C$6+HFC!X171+PFC!X171+'SF6'!X171</f>
        <v>8.8547880889591462E-3</v>
      </c>
      <c r="Y171" s="94">
        <f>+'CO2'!Y171+'abs CO2'!Y171+'CH4'!Y171*PCG!$C$5+N2O!Y171*PCG!$C$6+HFC!Y171+PFC!Y171+'SF6'!Y171</f>
        <v>1.583823253697E-2</v>
      </c>
      <c r="Z171" s="94">
        <f>+'CO2'!Z171+'abs CO2'!Z171+'CH4'!Z171*PCG!$C$5+N2O!Z171*PCG!$C$6+HFC!Z171+PFC!Z171+'SF6'!Z171</f>
        <v>2.1213016707791264E-2</v>
      </c>
      <c r="AA171" s="94">
        <f>+'CO2'!AA171+'abs CO2'!AA171+'CH4'!AA171*PCG!$C$5+N2O!AA171*PCG!$C$6+HFC!AA171+PFC!AA171+'SF6'!AA171</f>
        <v>2.2279939535762509E-2</v>
      </c>
      <c r="AB171" s="94">
        <f>+'CO2'!AB171+'abs CO2'!AB171+'CH4'!AB171*PCG!$C$5+N2O!AB171*PCG!$C$6+HFC!AB171+PFC!AB171+'SF6'!AB171</f>
        <v>7.2196968368253983E-2</v>
      </c>
      <c r="AC171" s="94">
        <f>+'CO2'!AC171+'abs CO2'!AC171+'CH4'!AC171*PCG!$C$5+N2O!AC171*PCG!$C$6+HFC!AC171+PFC!AC171+'SF6'!AC171</f>
        <v>5.8105216007223272E-2</v>
      </c>
      <c r="AD171" s="94">
        <f>+'CO2'!AD171+'abs CO2'!AD171+'CH4'!AD171*PCG!$C$5+N2O!AD171*PCG!$C$6+HFC!AD171+PFC!AD171+'SF6'!AD171</f>
        <v>6.0565699076126016E-2</v>
      </c>
      <c r="AE171" s="94">
        <f>+'CO2'!AE171+'abs CO2'!AE171+'CH4'!AE171*PCG!$C$5+N2O!AE171*PCG!$C$6+HFC!AE171+PFC!AE171+'SF6'!AE171</f>
        <v>8.6941309291499153E-2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2.854650172182013</v>
      </c>
      <c r="D173" s="33">
        <f t="shared" ref="D173:AE173" si="42">+D174+D178+D182+D186</f>
        <v>2.4948265184122311</v>
      </c>
      <c r="E173" s="33">
        <f t="shared" si="42"/>
        <v>2.620307917547791</v>
      </c>
      <c r="F173" s="33">
        <f t="shared" si="42"/>
        <v>2.8667327888977066</v>
      </c>
      <c r="G173" s="33">
        <f t="shared" si="42"/>
        <v>2.9440910570738068</v>
      </c>
      <c r="H173" s="33">
        <f t="shared" si="42"/>
        <v>4.8354378180596012</v>
      </c>
      <c r="I173" s="33">
        <f t="shared" si="42"/>
        <v>4.9366615609743212</v>
      </c>
      <c r="J173" s="33">
        <f t="shared" si="42"/>
        <v>5.6969131412035292</v>
      </c>
      <c r="K173" s="33">
        <f t="shared" si="42"/>
        <v>5.1237609138543059</v>
      </c>
      <c r="L173" s="33">
        <f t="shared" si="42"/>
        <v>5.6597061722999014</v>
      </c>
      <c r="M173" s="33">
        <f t="shared" si="42"/>
        <v>6.6348924942650438</v>
      </c>
      <c r="N173" s="33">
        <f t="shared" si="42"/>
        <v>5.328907887291475</v>
      </c>
      <c r="O173" s="33">
        <f t="shared" si="42"/>
        <v>5.96557927664003</v>
      </c>
      <c r="P173" s="33">
        <f t="shared" si="42"/>
        <v>7.5909532845953454</v>
      </c>
      <c r="Q173" s="33">
        <f t="shared" si="42"/>
        <v>7.1345184705874223</v>
      </c>
      <c r="R173" s="33">
        <f t="shared" si="42"/>
        <v>6.2848371815438719</v>
      </c>
      <c r="S173" s="33">
        <f t="shared" si="42"/>
        <v>6.5708468829551903</v>
      </c>
      <c r="T173" s="33">
        <f t="shared" si="42"/>
        <v>6.6701368546911253</v>
      </c>
      <c r="U173" s="33">
        <f t="shared" si="42"/>
        <v>6.9165979698724822</v>
      </c>
      <c r="V173" s="33">
        <f t="shared" si="42"/>
        <v>8.0848158564958705</v>
      </c>
      <c r="W173" s="33">
        <f t="shared" si="42"/>
        <v>11.458701485999097</v>
      </c>
      <c r="X173" s="33">
        <f t="shared" si="42"/>
        <v>7.4487830809361402</v>
      </c>
      <c r="Y173" s="33">
        <f t="shared" si="42"/>
        <v>8.1577001942232013</v>
      </c>
      <c r="Z173" s="33">
        <f t="shared" si="42"/>
        <v>8.6679562184685608</v>
      </c>
      <c r="AA173" s="33">
        <f t="shared" si="42"/>
        <v>11.324200368086174</v>
      </c>
      <c r="AB173" s="33">
        <f t="shared" si="42"/>
        <v>14.854666898305272</v>
      </c>
      <c r="AC173" s="33">
        <f t="shared" si="42"/>
        <v>12.437955213019253</v>
      </c>
      <c r="AD173" s="33">
        <f t="shared" si="42"/>
        <v>13.688662691763595</v>
      </c>
      <c r="AE173" s="33">
        <f t="shared" si="42"/>
        <v>13.005650194703056</v>
      </c>
    </row>
    <row r="174" spans="1:31" x14ac:dyDescent="0.2">
      <c r="A174" s="13" t="s">
        <v>360</v>
      </c>
      <c r="B174" s="4" t="s">
        <v>361</v>
      </c>
      <c r="C174" s="33">
        <f>+C175+C176+C177</f>
        <v>2.8438999288188977</v>
      </c>
      <c r="D174" s="33">
        <f t="shared" ref="D174:AE174" si="43">+D175+D176+D177</f>
        <v>2.4840762750491159</v>
      </c>
      <c r="E174" s="33">
        <f t="shared" si="43"/>
        <v>2.6095576741846758</v>
      </c>
      <c r="F174" s="33">
        <f t="shared" si="43"/>
        <v>2.8559825455345913</v>
      </c>
      <c r="G174" s="33">
        <f t="shared" si="43"/>
        <v>2.9333408137106916</v>
      </c>
      <c r="H174" s="33">
        <f t="shared" si="43"/>
        <v>4.8246875746964859</v>
      </c>
      <c r="I174" s="33">
        <f t="shared" si="43"/>
        <v>4.9259113176112059</v>
      </c>
      <c r="J174" s="33">
        <f t="shared" si="43"/>
        <v>5.686162897840414</v>
      </c>
      <c r="K174" s="33">
        <f t="shared" si="43"/>
        <v>5.1130106704911906</v>
      </c>
      <c r="L174" s="33">
        <f t="shared" si="43"/>
        <v>5.6489559289367861</v>
      </c>
      <c r="M174" s="33">
        <f t="shared" si="43"/>
        <v>6.6241422509019285</v>
      </c>
      <c r="N174" s="33">
        <f t="shared" si="43"/>
        <v>5.3181576439283598</v>
      </c>
      <c r="O174" s="33">
        <f t="shared" si="43"/>
        <v>5.9548290332769147</v>
      </c>
      <c r="P174" s="33">
        <f t="shared" si="43"/>
        <v>7.5802094837345333</v>
      </c>
      <c r="Q174" s="33">
        <f t="shared" si="43"/>
        <v>7.1237874811248592</v>
      </c>
      <c r="R174" s="33">
        <f t="shared" si="43"/>
        <v>6.27411701517903</v>
      </c>
      <c r="S174" s="33">
        <f t="shared" si="43"/>
        <v>6.5601316967964518</v>
      </c>
      <c r="T174" s="33">
        <f t="shared" si="43"/>
        <v>6.6594238619053625</v>
      </c>
      <c r="U174" s="33">
        <f t="shared" si="43"/>
        <v>6.9058896466372239</v>
      </c>
      <c r="V174" s="33">
        <f t="shared" si="43"/>
        <v>8.0741095159116725</v>
      </c>
      <c r="W174" s="33">
        <f t="shared" si="43"/>
        <v>11.447994090605187</v>
      </c>
      <c r="X174" s="33">
        <f t="shared" si="43"/>
        <v>7.4380769014409216</v>
      </c>
      <c r="Y174" s="33">
        <f t="shared" si="43"/>
        <v>8.1487757532868823</v>
      </c>
      <c r="Z174" s="33">
        <f t="shared" si="43"/>
        <v>8.6608057888490162</v>
      </c>
      <c r="AA174" s="33">
        <f t="shared" si="43"/>
        <v>11.316598742848127</v>
      </c>
      <c r="AB174" s="33">
        <f t="shared" si="43"/>
        <v>14.846626484194942</v>
      </c>
      <c r="AC174" s="33">
        <f t="shared" si="43"/>
        <v>12.431469388106152</v>
      </c>
      <c r="AD174" s="33">
        <f t="shared" si="43"/>
        <v>13.683405521606815</v>
      </c>
      <c r="AE174" s="33">
        <f t="shared" si="43"/>
        <v>13.001608392969542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0.68246530866141741</v>
      </c>
      <c r="D175" s="94">
        <f>+'CO2'!D175+'abs CO2'!D175+'CH4'!D175*PCG!$C$5+N2O!D175*PCG!$C$6+HFC!D175+PFC!D175+'SF6'!D175</f>
        <v>0.25288030962671909</v>
      </c>
      <c r="E175" s="94">
        <f>+'CO2'!E175+'abs CO2'!E175+'CH4'!E175*PCG!$C$5+N2O!E175*PCG!$C$6+HFC!E175+PFC!E175+'SF6'!E175</f>
        <v>0.28993859646365416</v>
      </c>
      <c r="F175" s="94">
        <f>+'CO2'!F175+'abs CO2'!F175+'CH4'!F175*PCG!$C$5+N2O!F175*PCG!$C$6+HFC!F175+PFC!F175+'SF6'!F175</f>
        <v>0.75897886352201283</v>
      </c>
      <c r="G175" s="94">
        <f>+'CO2'!G175+'abs CO2'!G175+'CH4'!G175*PCG!$C$5+N2O!G175*PCG!$C$6+HFC!G175+PFC!G175+'SF6'!G175</f>
        <v>0.53363239874213841</v>
      </c>
      <c r="H175" s="94">
        <f>+'CO2'!H175+'abs CO2'!H175+'CH4'!H175*PCG!$C$5+N2O!H175*PCG!$C$6+HFC!H175+PFC!H175+'SF6'!H175</f>
        <v>0.96714036274268855</v>
      </c>
      <c r="I175" s="94">
        <f>+'CO2'!I175+'abs CO2'!I175+'CH4'!I175*PCG!$C$5+N2O!I175*PCG!$C$6+HFC!I175+PFC!I175+'SF6'!I175</f>
        <v>1.1274095811255838</v>
      </c>
      <c r="J175" s="94">
        <f>+'CO2'!J175+'abs CO2'!J175+'CH4'!J175*PCG!$C$5+N2O!J175*PCG!$C$6+HFC!J175+PFC!J175+'SF6'!J175</f>
        <v>1.8859553638134716</v>
      </c>
      <c r="K175" s="94">
        <f>+'CO2'!K175+'abs CO2'!K175+'CH4'!K175*PCG!$C$5+N2O!K175*PCG!$C$6+HFC!K175+PFC!K175+'SF6'!K175</f>
        <v>1.0060441546943004</v>
      </c>
      <c r="L175" s="94">
        <f>+'CO2'!L175+'abs CO2'!L175+'CH4'!L175*PCG!$C$5+N2O!L175*PCG!$C$6+HFC!L175+PFC!L175+'SF6'!L175</f>
        <v>1.0533821148186528</v>
      </c>
      <c r="M175" s="94">
        <f>+'CO2'!M175+'abs CO2'!M175+'CH4'!M175*PCG!$C$5+N2O!M175*PCG!$C$6+HFC!M175+PFC!M175+'SF6'!M175</f>
        <v>1.001189361480898</v>
      </c>
      <c r="N175" s="94">
        <f>+'CO2'!N175+'abs CO2'!N175+'CH4'!N175*PCG!$C$5+N2O!N175*PCG!$C$6+HFC!N175+PFC!N175+'SF6'!N175</f>
        <v>0.64719899610312948</v>
      </c>
      <c r="O175" s="94">
        <f>+'CO2'!O175+'abs CO2'!O175+'CH4'!O175*PCG!$C$5+N2O!O175*PCG!$C$6+HFC!O175+PFC!O175+'SF6'!O175</f>
        <v>0.98363577815390679</v>
      </c>
      <c r="P175" s="94">
        <f>+'CO2'!P175+'abs CO2'!P175+'CH4'!P175*PCG!$C$5+N2O!P175*PCG!$C$6+HFC!P175+PFC!P175+'SF6'!P175</f>
        <v>0.78571600629921268</v>
      </c>
      <c r="Q175" s="94">
        <f>+'CO2'!Q175+'abs CO2'!Q175+'CH4'!Q175*PCG!$C$5+N2O!Q175*PCG!$C$6+HFC!Q175+PFC!Q175+'SF6'!Q175</f>
        <v>1.1031617655793027</v>
      </c>
      <c r="R175" s="94">
        <f>+'CO2'!R175+'abs CO2'!R175+'CH4'!R175*PCG!$C$5+N2O!R175*PCG!$C$6+HFC!R175+PFC!R175+'SF6'!R175</f>
        <v>1.1392469633030666</v>
      </c>
      <c r="S175" s="94">
        <f>+'CO2'!S175+'abs CO2'!S175+'CH4'!S175*PCG!$C$5+N2O!S175*PCG!$C$6+HFC!S175+PFC!S175+'SF6'!S175</f>
        <v>1.1516532833908328</v>
      </c>
      <c r="T175" s="94">
        <f>+'CO2'!T175+'abs CO2'!T175+'CH4'!T175*PCG!$C$5+N2O!T175*PCG!$C$6+HFC!T175+PFC!T175+'SF6'!T175</f>
        <v>0.82386708189274449</v>
      </c>
      <c r="U175" s="94">
        <f>+'CO2'!U175+'abs CO2'!U175+'CH4'!U175*PCG!$C$5+N2O!U175*PCG!$C$6+HFC!U175+PFC!U175+'SF6'!U175</f>
        <v>1.0331798854258676</v>
      </c>
      <c r="V175" s="94">
        <f>+'CO2'!V175+'abs CO2'!V175+'CH4'!V175*PCG!$C$5+N2O!V175*PCG!$C$6+HFC!V175+PFC!V175+'SF6'!V175</f>
        <v>1.4957195871293376</v>
      </c>
      <c r="W175" s="94">
        <f>+'CO2'!W175+'abs CO2'!W175+'CH4'!W175*PCG!$C$5+N2O!W175*PCG!$C$6+HFC!W175+PFC!W175+'SF6'!W175</f>
        <v>1.6655250812680114</v>
      </c>
      <c r="X175" s="94">
        <f>+'CO2'!X175+'abs CO2'!X175+'CH4'!X175*PCG!$C$5+N2O!X175*PCG!$C$6+HFC!X175+PFC!X175+'SF6'!X175</f>
        <v>0.92703398731988462</v>
      </c>
      <c r="Y175" s="94">
        <f>+'CO2'!Y175+'abs CO2'!Y175+'CH4'!Y175*PCG!$C$5+N2O!Y175*PCG!$C$6+HFC!Y175+PFC!Y175+'SF6'!Y175</f>
        <v>1.1672768950015149</v>
      </c>
      <c r="Z175" s="94">
        <f>+'CO2'!Z175+'abs CO2'!Z175+'CH4'!Z175*PCG!$C$5+N2O!Z175*PCG!$C$6+HFC!Z175+PFC!Z175+'SF6'!Z175</f>
        <v>1.5781174561050328</v>
      </c>
      <c r="AA175" s="94">
        <f>+'CO2'!AA175+'abs CO2'!AA175+'CH4'!AA175*PCG!$C$5+N2O!AA175*PCG!$C$6+HFC!AA175+PFC!AA175+'SF6'!AA175</f>
        <v>1.4306518216962527</v>
      </c>
      <c r="AB175" s="94">
        <f>+'CO2'!AB175+'abs CO2'!AB175+'CH4'!AB175*PCG!$C$5+N2O!AB175*PCG!$C$6+HFC!AB175+PFC!AB175+'SF6'!AB175</f>
        <v>1.9165615524244295</v>
      </c>
      <c r="AC175" s="94">
        <f>+'CO2'!AC175+'abs CO2'!AC175+'CH4'!AC175*PCG!$C$5+N2O!AC175*PCG!$C$6+HFC!AC175+PFC!AC175+'SF6'!AC175</f>
        <v>1.8685292677131562</v>
      </c>
      <c r="AD175" s="94">
        <f>+'CO2'!AD175+'abs CO2'!AD175+'CH4'!AD175*PCG!$C$5+N2O!AD175*PCG!$C$6+HFC!AD175+PFC!AD175+'SF6'!AD175</f>
        <v>3.1227513718807058</v>
      </c>
      <c r="AE175" s="94">
        <f>+'CO2'!AE175+'abs CO2'!AE175+'CH4'!AE175*PCG!$C$5+N2O!AE175*PCG!$C$6+HFC!AE175+PFC!AE175+'SF6'!AE175</f>
        <v>2.5319944875310578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2.1614346201574803</v>
      </c>
      <c r="D176" s="94">
        <f>+'CO2'!D176+'abs CO2'!D176+'CH4'!D176*PCG!$C$5+N2O!D176*PCG!$C$6+HFC!D176+PFC!D176+'SF6'!D176</f>
        <v>2.2311959654223967</v>
      </c>
      <c r="E176" s="94">
        <f>+'CO2'!E176+'abs CO2'!E176+'CH4'!E176*PCG!$C$5+N2O!E176*PCG!$C$6+HFC!E176+PFC!E176+'SF6'!E176</f>
        <v>2.3196190777210215</v>
      </c>
      <c r="F176" s="94">
        <f>+'CO2'!F176+'abs CO2'!F176+'CH4'!F176*PCG!$C$5+N2O!F176*PCG!$C$6+HFC!F176+PFC!F176+'SF6'!F176</f>
        <v>2.0970036820125784</v>
      </c>
      <c r="G176" s="94">
        <f>+'CO2'!G176+'abs CO2'!G176+'CH4'!G176*PCG!$C$5+N2O!G176*PCG!$C$6+HFC!G176+PFC!G176+'SF6'!G176</f>
        <v>2.2552516539622638</v>
      </c>
      <c r="H176" s="94">
        <f>+'CO2'!H176+'abs CO2'!H176+'CH4'!H176*PCG!$C$5+N2O!H176*PCG!$C$6+HFC!H176+PFC!H176+'SF6'!H176</f>
        <v>3.4495387408798228</v>
      </c>
      <c r="I176" s="94">
        <f>+'CO2'!I176+'abs CO2'!I176+'CH4'!I176*PCG!$C$5+N2O!I176*PCG!$C$6+HFC!I176+PFC!I176+'SF6'!I176</f>
        <v>3.7937366989825505</v>
      </c>
      <c r="J176" s="94">
        <f>+'CO2'!J176+'abs CO2'!J176+'CH4'!J176*PCG!$C$5+N2O!J176*PCG!$C$6+HFC!J176+PFC!J176+'SF6'!J176</f>
        <v>3.8002075340269426</v>
      </c>
      <c r="K176" s="94">
        <f>+'CO2'!K176+'abs CO2'!K176+'CH4'!K176*PCG!$C$5+N2O!K176*PCG!$C$6+HFC!K176+PFC!K176+'SF6'!K176</f>
        <v>4.1069665157968904</v>
      </c>
      <c r="L176" s="94">
        <f>+'CO2'!L176+'abs CO2'!L176+'CH4'!L176*PCG!$C$5+N2O!L176*PCG!$C$6+HFC!L176+PFC!L176+'SF6'!L176</f>
        <v>4.4231916379523311</v>
      </c>
      <c r="M176" s="94">
        <f>+'CO2'!M176+'abs CO2'!M176+'CH4'!M176*PCG!$C$5+N2O!M176*PCG!$C$6+HFC!M176+PFC!M176+'SF6'!M176</f>
        <v>4.4763975526742801</v>
      </c>
      <c r="N176" s="94">
        <f>+'CO2'!N176+'abs CO2'!N176+'CH4'!N176*PCG!$C$5+N2O!N176*PCG!$C$6+HFC!N176+PFC!N176+'SF6'!N176</f>
        <v>4.6709586478252305</v>
      </c>
      <c r="O176" s="94">
        <f>+'CO2'!O176+'abs CO2'!O176+'CH4'!O176*PCG!$C$5+N2O!O176*PCG!$C$6+HFC!O176+PFC!O176+'SF6'!O176</f>
        <v>4.9711932551230076</v>
      </c>
      <c r="P176" s="94">
        <f>+'CO2'!P176+'abs CO2'!P176+'CH4'!P176*PCG!$C$5+N2O!P176*PCG!$C$6+HFC!P176+PFC!P176+'SF6'!P176</f>
        <v>4.9233033761979756</v>
      </c>
      <c r="Q176" s="94">
        <f>+'CO2'!Q176+'abs CO2'!Q176+'CH4'!Q176*PCG!$C$5+N2O!Q176*PCG!$C$6+HFC!Q176+PFC!Q176+'SF6'!Q176</f>
        <v>5.239131376737908</v>
      </c>
      <c r="R176" s="94">
        <f>+'CO2'!R176+'abs CO2'!R176+'CH4'!R176*PCG!$C$5+N2O!R176*PCG!$C$6+HFC!R176+PFC!R176+'SF6'!R176</f>
        <v>5.1348700518759633</v>
      </c>
      <c r="S176" s="94">
        <f>+'CO2'!S176+'abs CO2'!S176+'CH4'!S176*PCG!$C$5+N2O!S176*PCG!$C$6+HFC!S176+PFC!S176+'SF6'!S176</f>
        <v>5.2718357322819127</v>
      </c>
      <c r="T176" s="94">
        <f>+'CO2'!T176+'abs CO2'!T176+'CH4'!T176*PCG!$C$5+N2O!T176*PCG!$C$6+HFC!T176+PFC!T176+'SF6'!T176</f>
        <v>5.2984680693501574</v>
      </c>
      <c r="U176" s="94">
        <f>+'CO2'!U176+'abs CO2'!U176+'CH4'!U176*PCG!$C$5+N2O!U176*PCG!$C$6+HFC!U176+PFC!U176+'SF6'!U176</f>
        <v>5.6072476781829659</v>
      </c>
      <c r="V176" s="94">
        <f>+'CO2'!V176+'abs CO2'!V176+'CH4'!V176*PCG!$C$5+N2O!V176*PCG!$C$6+HFC!V176+PFC!V176+'SF6'!V176</f>
        <v>6.0490068988769714</v>
      </c>
      <c r="W176" s="94">
        <f>+'CO2'!W176+'abs CO2'!W176+'CH4'!W176*PCG!$C$5+N2O!W176*PCG!$C$6+HFC!W176+PFC!W176+'SF6'!W176</f>
        <v>6.2278817125072043</v>
      </c>
      <c r="X176" s="94">
        <f>+'CO2'!X176+'abs CO2'!X176+'CH4'!X176*PCG!$C$5+N2O!X176*PCG!$C$6+HFC!X176+PFC!X176+'SF6'!X176</f>
        <v>6.5110429141210373</v>
      </c>
      <c r="Y176" s="94">
        <f>+'CO2'!Y176+'abs CO2'!Y176+'CH4'!Y176*PCG!$C$5+N2O!Y176*PCG!$C$6+HFC!Y176+PFC!Y176+'SF6'!Y176</f>
        <v>6.8540352407149348</v>
      </c>
      <c r="Z176" s="94">
        <f>+'CO2'!Z176+'abs CO2'!Z176+'CH4'!Z176*PCG!$C$5+N2O!Z176*PCG!$C$6+HFC!Z176+PFC!Z176+'SF6'!Z176</f>
        <v>7.0826883327439827</v>
      </c>
      <c r="AA176" s="94">
        <f>+'CO2'!AA176+'abs CO2'!AA176+'CH4'!AA176*PCG!$C$5+N2O!AA176*PCG!$C$6+HFC!AA176+PFC!AA176+'SF6'!AA176</f>
        <v>8.8711595444260354</v>
      </c>
      <c r="AB176" s="94">
        <f>+'CO2'!AB176+'abs CO2'!AB176+'CH4'!AB176*PCG!$C$5+N2O!AB176*PCG!$C$6+HFC!AB176+PFC!AB176+'SF6'!AB176</f>
        <v>10.896884425909933</v>
      </c>
      <c r="AC176" s="94">
        <f>+'CO2'!AC176+'abs CO2'!AC176+'CH4'!AC176*PCG!$C$5+N2O!AC176*PCG!$C$6+HFC!AC176+PFC!AC176+'SF6'!AC176</f>
        <v>10.542900364865046</v>
      </c>
      <c r="AD176" s="94">
        <f>+'CO2'!AD176+'abs CO2'!AD176+'CH4'!AD176*PCG!$C$5+N2O!AD176*PCG!$C$6+HFC!AD176+PFC!AD176+'SF6'!AD176</f>
        <v>10.419715216555081</v>
      </c>
      <c r="AE176" s="94">
        <f>+'CO2'!AE176+'abs CO2'!AE176+'CH4'!AE176*PCG!$C$5+N2O!AE176*PCG!$C$6+HFC!AE176+PFC!AE176+'SF6'!AE176</f>
        <v>10.216877363614614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0.14445676100628932</v>
      </c>
      <c r="H177" s="94">
        <f>+'CO2'!H177+'abs CO2'!H177+'CH4'!H177*PCG!$C$5+N2O!H177*PCG!$C$6+HFC!H177+PFC!H177+'SF6'!H177</f>
        <v>0.40800847107397398</v>
      </c>
      <c r="I177" s="94">
        <f>+'CO2'!I177+'abs CO2'!I177+'CH4'!I177*PCG!$C$5+N2O!I177*PCG!$C$6+HFC!I177+PFC!I177+'SF6'!I177</f>
        <v>4.7650375030720083E-3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0.17238217616580309</v>
      </c>
      <c r="M177" s="94">
        <f>+'CO2'!M177+'abs CO2'!M177+'CH4'!M177*PCG!$C$5+N2O!M177*PCG!$C$6+HFC!M177+PFC!M177+'SF6'!M177</f>
        <v>1.1465553367467507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1.8711901012373455</v>
      </c>
      <c r="Q177" s="94">
        <f>+'CO2'!Q177+'abs CO2'!Q177+'CH4'!Q177*PCG!$C$5+N2O!Q177*PCG!$C$6+HFC!Q177+PFC!Q177+'SF6'!Q177</f>
        <v>0.78149433880764907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0.13664268112370626</v>
      </c>
      <c r="T177" s="94">
        <f>+'CO2'!T177+'abs CO2'!T177+'CH4'!T177*PCG!$C$5+N2O!T177*PCG!$C$6+HFC!T177+PFC!T177+'SF6'!T177</f>
        <v>0.53708871066246056</v>
      </c>
      <c r="U177" s="94">
        <f>+'CO2'!U177+'abs CO2'!U177+'CH4'!U177*PCG!$C$5+N2O!U177*PCG!$C$6+HFC!U177+PFC!U177+'SF6'!U177</f>
        <v>0.26546208302839114</v>
      </c>
      <c r="V177" s="94">
        <f>+'CO2'!V177+'abs CO2'!V177+'CH4'!V177*PCG!$C$5+N2O!V177*PCG!$C$6+HFC!V177+PFC!V177+'SF6'!V177</f>
        <v>0.52938302990536279</v>
      </c>
      <c r="W177" s="94">
        <f>+'CO2'!W177+'abs CO2'!W177+'CH4'!W177*PCG!$C$5+N2O!W177*PCG!$C$6+HFC!W177+PFC!W177+'SF6'!W177</f>
        <v>3.5545872968299705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0.1274636175704332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1.0147873767258384</v>
      </c>
      <c r="AB177" s="94">
        <f>+'CO2'!AB177+'abs CO2'!AB177+'CH4'!AB177*PCG!$C$5+N2O!AB177*PCG!$C$6+HFC!AB177+PFC!AB177+'SF6'!AB177</f>
        <v>2.0331805058605799</v>
      </c>
      <c r="AC177" s="94">
        <f>+'CO2'!AC177+'abs CO2'!AC177+'CH4'!AC177*PCG!$C$5+N2O!AC177*PCG!$C$6+HFC!AC177+PFC!AC177+'SF6'!AC177</f>
        <v>2.0039755527950308E-2</v>
      </c>
      <c r="AD177" s="94">
        <f>+'CO2'!AD177+'abs CO2'!AD177+'CH4'!AD177*PCG!$C$5+N2O!AD177*PCG!$C$6+HFC!AD177+PFC!AD177+'SF6'!AD177</f>
        <v>0.1409389331710286</v>
      </c>
      <c r="AE177" s="94">
        <f>+'CO2'!AE177+'abs CO2'!AE177+'CH4'!AE177*PCG!$C$5+N2O!AE177*PCG!$C$6+HFC!AE177+PFC!AE177+'SF6'!AE177</f>
        <v>0.25273654182387045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1.0750243363115058E-2</v>
      </c>
      <c r="D182" s="33">
        <f t="shared" ref="D182:AE182" si="45">+D183+D184+D185</f>
        <v>1.0750243363115062E-2</v>
      </c>
      <c r="E182" s="33">
        <f t="shared" si="45"/>
        <v>1.0750243363115062E-2</v>
      </c>
      <c r="F182" s="33">
        <f t="shared" si="45"/>
        <v>1.0750243363115057E-2</v>
      </c>
      <c r="G182" s="33">
        <f t="shared" si="45"/>
        <v>1.0750243363115058E-2</v>
      </c>
      <c r="H182" s="33">
        <f t="shared" si="45"/>
        <v>1.0750243363115057E-2</v>
      </c>
      <c r="I182" s="33">
        <f t="shared" si="45"/>
        <v>1.0750243363115058E-2</v>
      </c>
      <c r="J182" s="33">
        <f t="shared" si="45"/>
        <v>1.0750243363115057E-2</v>
      </c>
      <c r="K182" s="33">
        <f t="shared" si="45"/>
        <v>1.0750243363115058E-2</v>
      </c>
      <c r="L182" s="33">
        <f t="shared" si="45"/>
        <v>1.0750243363115058E-2</v>
      </c>
      <c r="M182" s="33">
        <f t="shared" si="45"/>
        <v>1.0750243363115062E-2</v>
      </c>
      <c r="N182" s="33">
        <f t="shared" si="45"/>
        <v>1.0750243363115062E-2</v>
      </c>
      <c r="O182" s="33">
        <f t="shared" si="45"/>
        <v>1.0750243363115062E-2</v>
      </c>
      <c r="P182" s="33">
        <f t="shared" si="45"/>
        <v>1.0743800860811737E-2</v>
      </c>
      <c r="Q182" s="33">
        <f t="shared" si="45"/>
        <v>1.0730989462563227E-2</v>
      </c>
      <c r="R182" s="33">
        <f t="shared" si="45"/>
        <v>1.0720166364842311E-2</v>
      </c>
      <c r="S182" s="33">
        <f t="shared" si="45"/>
        <v>1.0715186158738791E-2</v>
      </c>
      <c r="T182" s="33">
        <f t="shared" si="45"/>
        <v>1.0712992785763152E-2</v>
      </c>
      <c r="U182" s="33">
        <f t="shared" si="45"/>
        <v>1.0708323235258556E-2</v>
      </c>
      <c r="V182" s="33">
        <f t="shared" si="45"/>
        <v>1.0706340584197557E-2</v>
      </c>
      <c r="W182" s="33">
        <f t="shared" si="45"/>
        <v>1.0707395393908904E-2</v>
      </c>
      <c r="X182" s="33">
        <f t="shared" si="45"/>
        <v>1.0706179495218151E-2</v>
      </c>
      <c r="Y182" s="33">
        <f t="shared" si="45"/>
        <v>8.9244409363181156E-3</v>
      </c>
      <c r="Z182" s="33">
        <f t="shared" si="45"/>
        <v>7.1504296195438388E-3</v>
      </c>
      <c r="AA182" s="33">
        <f t="shared" si="45"/>
        <v>7.6016252380467896E-3</v>
      </c>
      <c r="AB182" s="33">
        <f t="shared" si="45"/>
        <v>8.0404141103300568E-3</v>
      </c>
      <c r="AC182" s="33">
        <f t="shared" si="45"/>
        <v>6.4858249131018912E-3</v>
      </c>
      <c r="AD182" s="33">
        <f t="shared" si="45"/>
        <v>5.2571701567789746E-3</v>
      </c>
      <c r="AE182" s="33">
        <f t="shared" si="45"/>
        <v>4.0418017335144465E-3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1.0750243363115058E-2</v>
      </c>
      <c r="D183" s="94">
        <f>+'CO2'!D183+'abs CO2'!D183+'CH4'!D183*PCG!$C$5+N2O!D183*PCG!$C$6+HFC!D183+PFC!D183+'SF6'!D183</f>
        <v>1.0750243363115062E-2</v>
      </c>
      <c r="E183" s="94">
        <f>+'CO2'!E183+'abs CO2'!E183+'CH4'!E183*PCG!$C$5+N2O!E183*PCG!$C$6+HFC!E183+PFC!E183+'SF6'!E183</f>
        <v>1.0750243363115062E-2</v>
      </c>
      <c r="F183" s="94">
        <f>+'CO2'!F183+'abs CO2'!F183+'CH4'!F183*PCG!$C$5+N2O!F183*PCG!$C$6+HFC!F183+PFC!F183+'SF6'!F183</f>
        <v>1.0750243363115057E-2</v>
      </c>
      <c r="G183" s="94">
        <f>+'CO2'!G183+'abs CO2'!G183+'CH4'!G183*PCG!$C$5+N2O!G183*PCG!$C$6+HFC!G183+PFC!G183+'SF6'!G183</f>
        <v>1.0750243363115058E-2</v>
      </c>
      <c r="H183" s="94">
        <f>+'CO2'!H183+'abs CO2'!H183+'CH4'!H183*PCG!$C$5+N2O!H183*PCG!$C$6+HFC!H183+PFC!H183+'SF6'!H183</f>
        <v>1.0750243363115057E-2</v>
      </c>
      <c r="I183" s="94">
        <f>+'CO2'!I183+'abs CO2'!I183+'CH4'!I183*PCG!$C$5+N2O!I183*PCG!$C$6+HFC!I183+PFC!I183+'SF6'!I183</f>
        <v>1.0750243363115058E-2</v>
      </c>
      <c r="J183" s="94">
        <f>+'CO2'!J183+'abs CO2'!J183+'CH4'!J183*PCG!$C$5+N2O!J183*PCG!$C$6+HFC!J183+PFC!J183+'SF6'!J183</f>
        <v>1.0750243363115057E-2</v>
      </c>
      <c r="K183" s="94">
        <f>+'CO2'!K183+'abs CO2'!K183+'CH4'!K183*PCG!$C$5+N2O!K183*PCG!$C$6+HFC!K183+PFC!K183+'SF6'!K183</f>
        <v>1.0750243363115058E-2</v>
      </c>
      <c r="L183" s="94">
        <f>+'CO2'!L183+'abs CO2'!L183+'CH4'!L183*PCG!$C$5+N2O!L183*PCG!$C$6+HFC!L183+PFC!L183+'SF6'!L183</f>
        <v>1.0750243363115058E-2</v>
      </c>
      <c r="M183" s="94">
        <f>+'CO2'!M183+'abs CO2'!M183+'CH4'!M183*PCG!$C$5+N2O!M183*PCG!$C$6+HFC!M183+PFC!M183+'SF6'!M183</f>
        <v>1.0750243363115062E-2</v>
      </c>
      <c r="N183" s="94">
        <f>+'CO2'!N183+'abs CO2'!N183+'CH4'!N183*PCG!$C$5+N2O!N183*PCG!$C$6+HFC!N183+PFC!N183+'SF6'!N183</f>
        <v>1.0750243363115062E-2</v>
      </c>
      <c r="O183" s="94">
        <f>+'CO2'!O183+'abs CO2'!O183+'CH4'!O183*PCG!$C$5+N2O!O183*PCG!$C$6+HFC!O183+PFC!O183+'SF6'!O183</f>
        <v>1.0750243363115062E-2</v>
      </c>
      <c r="P183" s="94">
        <f>+'CO2'!P183+'abs CO2'!P183+'CH4'!P183*PCG!$C$5+N2O!P183*PCG!$C$6+HFC!P183+PFC!P183+'SF6'!P183</f>
        <v>1.0743800860811737E-2</v>
      </c>
      <c r="Q183" s="94">
        <f>+'CO2'!Q183+'abs CO2'!Q183+'CH4'!Q183*PCG!$C$5+N2O!Q183*PCG!$C$6+HFC!Q183+PFC!Q183+'SF6'!Q183</f>
        <v>1.0730989462563227E-2</v>
      </c>
      <c r="R183" s="94">
        <f>+'CO2'!R183+'abs CO2'!R183+'CH4'!R183*PCG!$C$5+N2O!R183*PCG!$C$6+HFC!R183+PFC!R183+'SF6'!R183</f>
        <v>1.0720166364842311E-2</v>
      </c>
      <c r="S183" s="94">
        <f>+'CO2'!S183+'abs CO2'!S183+'CH4'!S183*PCG!$C$5+N2O!S183*PCG!$C$6+HFC!S183+PFC!S183+'SF6'!S183</f>
        <v>1.0715186158738791E-2</v>
      </c>
      <c r="T183" s="94">
        <f>+'CO2'!T183+'abs CO2'!T183+'CH4'!T183*PCG!$C$5+N2O!T183*PCG!$C$6+HFC!T183+PFC!T183+'SF6'!T183</f>
        <v>1.0712992785763152E-2</v>
      </c>
      <c r="U183" s="94">
        <f>+'CO2'!U183+'abs CO2'!U183+'CH4'!U183*PCG!$C$5+N2O!U183*PCG!$C$6+HFC!U183+PFC!U183+'SF6'!U183</f>
        <v>1.0708323235258556E-2</v>
      </c>
      <c r="V183" s="94">
        <f>+'CO2'!V183+'abs CO2'!V183+'CH4'!V183*PCG!$C$5+N2O!V183*PCG!$C$6+HFC!V183+PFC!V183+'SF6'!V183</f>
        <v>1.0706340584197557E-2</v>
      </c>
      <c r="W183" s="94">
        <f>+'CO2'!W183+'abs CO2'!W183+'CH4'!W183*PCG!$C$5+N2O!W183*PCG!$C$6+HFC!W183+PFC!W183+'SF6'!W183</f>
        <v>1.0707395393908904E-2</v>
      </c>
      <c r="X183" s="94">
        <f>+'CO2'!X183+'abs CO2'!X183+'CH4'!X183*PCG!$C$5+N2O!X183*PCG!$C$6+HFC!X183+PFC!X183+'SF6'!X183</f>
        <v>1.0706179495218151E-2</v>
      </c>
      <c r="Y183" s="94">
        <f>+'CO2'!Y183+'abs CO2'!Y183+'CH4'!Y183*PCG!$C$5+N2O!Y183*PCG!$C$6+HFC!Y183+PFC!Y183+'SF6'!Y183</f>
        <v>8.9244409363181156E-3</v>
      </c>
      <c r="Z183" s="94">
        <f>+'CO2'!Z183+'abs CO2'!Z183+'CH4'!Z183*PCG!$C$5+N2O!Z183*PCG!$C$6+HFC!Z183+PFC!Z183+'SF6'!Z183</f>
        <v>7.1504296195438388E-3</v>
      </c>
      <c r="AA183" s="94">
        <f>+'CO2'!AA183+'abs CO2'!AA183+'CH4'!AA183*PCG!$C$5+N2O!AA183*PCG!$C$6+HFC!AA183+PFC!AA183+'SF6'!AA183</f>
        <v>7.6016252380467896E-3</v>
      </c>
      <c r="AB183" s="94">
        <f>+'CO2'!AB183+'abs CO2'!AB183+'CH4'!AB183*PCG!$C$5+N2O!AB183*PCG!$C$6+HFC!AB183+PFC!AB183+'SF6'!AB183</f>
        <v>8.0404141103300568E-3</v>
      </c>
      <c r="AC183" s="94">
        <f>+'CO2'!AC183+'abs CO2'!AC183+'CH4'!AC183*PCG!$C$5+N2O!AC183*PCG!$C$6+HFC!AC183+PFC!AC183+'SF6'!AC183</f>
        <v>6.4858249131018912E-3</v>
      </c>
      <c r="AD183" s="94">
        <f>+'CO2'!AD183+'abs CO2'!AD183+'CH4'!AD183*PCG!$C$5+N2O!AD183*PCG!$C$6+HFC!AD183+PFC!AD183+'SF6'!AD183</f>
        <v>5.2571701567789746E-3</v>
      </c>
      <c r="AE183" s="94">
        <f>+'CO2'!AE183+'abs CO2'!AE183+'CH4'!AE183*PCG!$C$5+N2O!AE183*PCG!$C$6+HFC!AE183+PFC!AE183+'SF6'!AE183</f>
        <v>4.0418017335144465E-3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45.158682340603264</v>
      </c>
      <c r="D191" s="32">
        <f t="shared" si="47"/>
        <v>45.794826076147224</v>
      </c>
      <c r="E191" s="32">
        <f t="shared" si="47"/>
        <v>46.840065834035926</v>
      </c>
      <c r="F191" s="32">
        <f t="shared" si="47"/>
        <v>49.685693090710835</v>
      </c>
      <c r="G191" s="32">
        <f t="shared" si="47"/>
        <v>49.650565710543759</v>
      </c>
      <c r="H191" s="32">
        <f t="shared" si="47"/>
        <v>50.65699828297339</v>
      </c>
      <c r="I191" s="32">
        <f t="shared" si="47"/>
        <v>51.539309827598295</v>
      </c>
      <c r="J191" s="32">
        <f t="shared" si="47"/>
        <v>53.248939714773925</v>
      </c>
      <c r="K191" s="32">
        <f t="shared" si="47"/>
        <v>53.121728476902049</v>
      </c>
      <c r="L191" s="32">
        <f t="shared" si="47"/>
        <v>54.449063212362503</v>
      </c>
      <c r="M191" s="32">
        <f t="shared" si="47"/>
        <v>52.720339629879504</v>
      </c>
      <c r="N191" s="32">
        <f t="shared" si="47"/>
        <v>53.173737095092946</v>
      </c>
      <c r="O191" s="32">
        <f t="shared" si="47"/>
        <v>54.481173276646722</v>
      </c>
      <c r="P191" s="32">
        <f t="shared" si="47"/>
        <v>52.959741631557314</v>
      </c>
      <c r="Q191" s="32">
        <f t="shared" si="47"/>
        <v>56.114211188424036</v>
      </c>
      <c r="R191" s="32">
        <f t="shared" si="47"/>
        <v>53.478523100760235</v>
      </c>
      <c r="S191" s="32">
        <f t="shared" si="47"/>
        <v>54.529195295711247</v>
      </c>
      <c r="T191" s="32">
        <f t="shared" si="47"/>
        <v>56.38062508177682</v>
      </c>
      <c r="U191" s="32">
        <f t="shared" si="47"/>
        <v>57.43499744046327</v>
      </c>
      <c r="V191" s="32">
        <f t="shared" si="47"/>
        <v>56.749322605851084</v>
      </c>
      <c r="W191" s="32">
        <f t="shared" si="47"/>
        <v>56.722777667196873</v>
      </c>
      <c r="X191" s="32">
        <f t="shared" si="47"/>
        <v>51.39665697896838</v>
      </c>
      <c r="Y191" s="32">
        <f t="shared" si="47"/>
        <v>47.169679437207762</v>
      </c>
      <c r="Z191" s="32">
        <f t="shared" si="47"/>
        <v>46.846060184864932</v>
      </c>
      <c r="AA191" s="32">
        <f t="shared" si="47"/>
        <v>48.066073803818824</v>
      </c>
      <c r="AB191" s="32">
        <f t="shared" si="47"/>
        <v>49.14011363837237</v>
      </c>
      <c r="AC191" s="32">
        <f t="shared" si="47"/>
        <v>47.94341547017784</v>
      </c>
      <c r="AD191" s="32">
        <f t="shared" si="47"/>
        <v>47.757418107703494</v>
      </c>
      <c r="AE191" s="32">
        <f t="shared" si="47"/>
        <v>47.575344520004869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16.648998690462459</v>
      </c>
      <c r="D192" s="33">
        <f t="shared" si="48"/>
        <v>16.83018816772779</v>
      </c>
      <c r="E192" s="33">
        <f t="shared" si="48"/>
        <v>17.147720411214067</v>
      </c>
      <c r="F192" s="33">
        <f t="shared" si="48"/>
        <v>17.557863827768251</v>
      </c>
      <c r="G192" s="33">
        <f t="shared" si="48"/>
        <v>17.969861729307201</v>
      </c>
      <c r="H192" s="33">
        <f t="shared" si="48"/>
        <v>18.109136061680484</v>
      </c>
      <c r="I192" s="33">
        <f t="shared" si="48"/>
        <v>18.147226821318824</v>
      </c>
      <c r="J192" s="33">
        <f t="shared" si="48"/>
        <v>19.027782969255838</v>
      </c>
      <c r="K192" s="33">
        <f t="shared" si="48"/>
        <v>19.109821274726968</v>
      </c>
      <c r="L192" s="33">
        <f t="shared" si="48"/>
        <v>19.172326023948496</v>
      </c>
      <c r="M192" s="33">
        <f t="shared" si="48"/>
        <v>19.235451365133486</v>
      </c>
      <c r="N192" s="33">
        <f t="shared" si="48"/>
        <v>19.37455735002726</v>
      </c>
      <c r="O192" s="33">
        <f t="shared" si="48"/>
        <v>19.444706515499796</v>
      </c>
      <c r="P192" s="33">
        <f t="shared" si="48"/>
        <v>19.503437387322418</v>
      </c>
      <c r="Q192" s="33">
        <f t="shared" si="48"/>
        <v>19.615107995949323</v>
      </c>
      <c r="R192" s="33">
        <f t="shared" si="48"/>
        <v>19.717201870489291</v>
      </c>
      <c r="S192" s="33">
        <f t="shared" si="48"/>
        <v>19.83893516652007</v>
      </c>
      <c r="T192" s="33">
        <f t="shared" si="48"/>
        <v>19.942088624032451</v>
      </c>
      <c r="U192" s="33">
        <f t="shared" si="48"/>
        <v>19.452402534757148</v>
      </c>
      <c r="V192" s="33">
        <f t="shared" si="48"/>
        <v>18.854305335987014</v>
      </c>
      <c r="W192" s="33">
        <f t="shared" si="48"/>
        <v>18.390315876031909</v>
      </c>
      <c r="X192" s="33">
        <f t="shared" si="48"/>
        <v>17.177580503715969</v>
      </c>
      <c r="Y192" s="33">
        <f t="shared" si="48"/>
        <v>16.826811140609735</v>
      </c>
      <c r="Z192" s="33">
        <f t="shared" si="48"/>
        <v>16.469357607168753</v>
      </c>
      <c r="AA192" s="33">
        <f t="shared" si="48"/>
        <v>16.52863135505584</v>
      </c>
      <c r="AB192" s="33">
        <f t="shared" si="48"/>
        <v>16.555508686407727</v>
      </c>
      <c r="AC192" s="33">
        <f t="shared" si="48"/>
        <v>16.084594582885714</v>
      </c>
      <c r="AD192" s="33">
        <f t="shared" si="48"/>
        <v>15.602086633375798</v>
      </c>
      <c r="AE192" s="33">
        <f t="shared" si="48"/>
        <v>15.122092226101014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7.9300744193306967</v>
      </c>
      <c r="D193" s="33">
        <f t="shared" si="49"/>
        <v>8.0933699256824845</v>
      </c>
      <c r="E193" s="33">
        <f t="shared" si="49"/>
        <v>8.3837314447506408</v>
      </c>
      <c r="F193" s="33">
        <f t="shared" si="49"/>
        <v>8.6936869230967595</v>
      </c>
      <c r="G193" s="33">
        <f t="shared" si="49"/>
        <v>8.9733144343552524</v>
      </c>
      <c r="H193" s="33">
        <f t="shared" si="49"/>
        <v>9.143716210673114</v>
      </c>
      <c r="I193" s="33">
        <f t="shared" si="49"/>
        <v>9.2375948938729717</v>
      </c>
      <c r="J193" s="33">
        <f t="shared" si="49"/>
        <v>9.730520469255838</v>
      </c>
      <c r="K193" s="33">
        <f t="shared" si="49"/>
        <v>9.8795539527376075</v>
      </c>
      <c r="L193" s="33">
        <f t="shared" si="49"/>
        <v>10.007408456304093</v>
      </c>
      <c r="M193" s="33">
        <f t="shared" si="49"/>
        <v>10.142226416688034</v>
      </c>
      <c r="N193" s="33">
        <f t="shared" si="49"/>
        <v>10.33736292425883</v>
      </c>
      <c r="O193" s="33">
        <f t="shared" si="49"/>
        <v>10.474335270330648</v>
      </c>
      <c r="P193" s="33">
        <f t="shared" si="49"/>
        <v>10.607707229401241</v>
      </c>
      <c r="Q193" s="33">
        <f t="shared" si="49"/>
        <v>10.788741190559929</v>
      </c>
      <c r="R193" s="33">
        <f t="shared" si="49"/>
        <v>10.958440777928459</v>
      </c>
      <c r="S193" s="33">
        <f t="shared" si="49"/>
        <v>11.147442331778468</v>
      </c>
      <c r="T193" s="33">
        <f t="shared" si="49"/>
        <v>11.323013624032452</v>
      </c>
      <c r="U193" s="33">
        <f t="shared" si="49"/>
        <v>10.849846355041191</v>
      </c>
      <c r="V193" s="33">
        <f t="shared" si="49"/>
        <v>10.268320251719562</v>
      </c>
      <c r="W193" s="33">
        <f t="shared" si="49"/>
        <v>9.8193402302693009</v>
      </c>
      <c r="X193" s="33">
        <f t="shared" si="49"/>
        <v>9.3329526673385992</v>
      </c>
      <c r="Y193" s="33">
        <f t="shared" si="49"/>
        <v>9.7050051076671995</v>
      </c>
      <c r="Z193" s="33">
        <f t="shared" si="49"/>
        <v>10.081249576993363</v>
      </c>
      <c r="AA193" s="33">
        <f t="shared" si="49"/>
        <v>9.7598371451925843</v>
      </c>
      <c r="AB193" s="33">
        <f t="shared" si="49"/>
        <v>9.4005536021904756</v>
      </c>
      <c r="AC193" s="33">
        <f t="shared" si="49"/>
        <v>9.3715922522297728</v>
      </c>
      <c r="AD193" s="33">
        <f t="shared" si="49"/>
        <v>9.3323203257156848</v>
      </c>
      <c r="AE193" s="33">
        <f t="shared" si="49"/>
        <v>9.2930483992015951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1.2530180317239112</v>
      </c>
      <c r="D194" s="94">
        <f>+'CO2'!D194+'abs CO2'!D194+'CH4'!D194*PCG!$C$5+N2O!D194*PCG!$C$6+HFC!D194+PFC!D194+'SF6'!D194</f>
        <v>1.2660619963584954</v>
      </c>
      <c r="E194" s="94">
        <f>+'CO2'!E194+'abs CO2'!E194+'CH4'!E194*PCG!$C$5+N2O!E194*PCG!$C$6+HFC!E194+PFC!E194+'SF6'!E194</f>
        <v>1.3175240665580352</v>
      </c>
      <c r="F194" s="94">
        <f>+'CO2'!F194+'abs CO2'!F194+'CH4'!F194*PCG!$C$5+N2O!F194*PCG!$C$6+HFC!F194+PFC!F194+'SF6'!F194</f>
        <v>1.373524639561756</v>
      </c>
      <c r="G194" s="94">
        <f>+'CO2'!G194+'abs CO2'!G194+'CH4'!G194*PCG!$C$5+N2O!G194*PCG!$C$6+HFC!G194+PFC!G194+'SF6'!G194</f>
        <v>1.4293585045396038</v>
      </c>
      <c r="H194" s="94">
        <f>+'CO2'!H194+'abs CO2'!H194+'CH4'!H194*PCG!$C$5+N2O!H194*PCG!$C$6+HFC!H194+PFC!H194+'SF6'!H194</f>
        <v>1.4709157529183956</v>
      </c>
      <c r="I194" s="94">
        <f>+'CO2'!I194+'abs CO2'!I194+'CH4'!I194*PCG!$C$5+N2O!I194*PCG!$C$6+HFC!I194+PFC!I194+'SF6'!I194</f>
        <v>1.5010352209940927</v>
      </c>
      <c r="J194" s="94">
        <f>+'CO2'!J194+'abs CO2'!J194+'CH4'!J194*PCG!$C$5+N2O!J194*PCG!$C$6+HFC!J194+PFC!J194+'SF6'!J194</f>
        <v>1.6130082718167738</v>
      </c>
      <c r="K194" s="94">
        <f>+'CO2'!K194+'abs CO2'!K194+'CH4'!K194*PCG!$C$5+N2O!K194*PCG!$C$6+HFC!K194+PFC!K194+'SF6'!K194</f>
        <v>1.706883059605284</v>
      </c>
      <c r="L194" s="94">
        <f>+'CO2'!L194+'abs CO2'!L194+'CH4'!L194*PCG!$C$5+N2O!L194*PCG!$C$6+HFC!L194+PFC!L194+'SF6'!L194</f>
        <v>1.779808313813112</v>
      </c>
      <c r="M194" s="94">
        <f>+'CO2'!M194+'abs CO2'!M194+'CH4'!M194*PCG!$C$5+N2O!M194*PCG!$C$6+HFC!M194+PFC!M194+'SF6'!M194</f>
        <v>1.8599235904422275</v>
      </c>
      <c r="N194" s="94">
        <f>+'CO2'!N194+'abs CO2'!N194+'CH4'!N194*PCG!$C$5+N2O!N194*PCG!$C$6+HFC!N194+PFC!N194+'SF6'!N194</f>
        <v>2.0005811247868115</v>
      </c>
      <c r="O194" s="94">
        <f>+'CO2'!O194+'abs CO2'!O194+'CH4'!O194*PCG!$C$5+N2O!O194*PCG!$C$6+HFC!O194+PFC!O194+'SF6'!O194</f>
        <v>2.083295378862918</v>
      </c>
      <c r="P194" s="94">
        <f>+'CO2'!P194+'abs CO2'!P194+'CH4'!P194*PCG!$C$5+N2O!P194*PCG!$C$6+HFC!P194+PFC!P194+'SF6'!P194</f>
        <v>2.1626273237350571</v>
      </c>
      <c r="Q194" s="94">
        <f>+'CO2'!Q194+'abs CO2'!Q194+'CH4'!Q194*PCG!$C$5+N2O!Q194*PCG!$C$6+HFC!Q194+PFC!Q194+'SF6'!Q194</f>
        <v>2.2898365709813562</v>
      </c>
      <c r="R194" s="94">
        <f>+'CO2'!R194+'abs CO2'!R194+'CH4'!R194*PCG!$C$5+N2O!R194*PCG!$C$6+HFC!R194+PFC!R194+'SF6'!R194</f>
        <v>2.4059239931639924</v>
      </c>
      <c r="S194" s="94">
        <f>+'CO2'!S194+'abs CO2'!S194+'CH4'!S194*PCG!$C$5+N2O!S194*PCG!$C$6+HFC!S194+PFC!S194+'SF6'!S194</f>
        <v>2.5415232049513672</v>
      </c>
      <c r="T194" s="94">
        <f>+'CO2'!T194+'abs CO2'!T194+'CH4'!T194*PCG!$C$5+N2O!T194*PCG!$C$6+HFC!T194+PFC!T194+'SF6'!T194</f>
        <v>2.6638992786011917</v>
      </c>
      <c r="U194" s="94">
        <f>+'CO2'!U194+'abs CO2'!U194+'CH4'!U194*PCG!$C$5+N2O!U194*PCG!$C$6+HFC!U194+PFC!U194+'SF6'!U194</f>
        <v>2.5980129821863773</v>
      </c>
      <c r="V194" s="94">
        <f>+'CO2'!V194+'abs CO2'!V194+'CH4'!V194*PCG!$C$5+N2O!V194*PCG!$C$6+HFC!V194+PFC!V194+'SF6'!V194</f>
        <v>2.4264403410980164</v>
      </c>
      <c r="W194" s="94">
        <f>+'CO2'!W194+'abs CO2'!W194+'CH4'!W194*PCG!$C$5+N2O!W194*PCG!$C$6+HFC!W194+PFC!W194+'SF6'!W194</f>
        <v>2.3901024074138189</v>
      </c>
      <c r="X194" s="94">
        <f>+'CO2'!X194+'abs CO2'!X194+'CH4'!X194*PCG!$C$5+N2O!X194*PCG!$C$6+HFC!X194+PFC!X194+'SF6'!X194</f>
        <v>2.3190614495355559</v>
      </c>
      <c r="Y194" s="94">
        <f>+'CO2'!Y194+'abs CO2'!Y194+'CH4'!Y194*PCG!$C$5+N2O!Y194*PCG!$C$6+HFC!Y194+PFC!Y194+'SF6'!Y194</f>
        <v>2.4118922206635443</v>
      </c>
      <c r="Z194" s="94">
        <f>+'CO2'!Z194+'abs CO2'!Z194+'CH4'!Z194*PCG!$C$5+N2O!Z194*PCG!$C$6+HFC!Z194+PFC!Z194+'SF6'!Z194</f>
        <v>2.5093366388659497</v>
      </c>
      <c r="AA194" s="94">
        <f>+'CO2'!AA194+'abs CO2'!AA194+'CH4'!AA194*PCG!$C$5+N2O!AA194*PCG!$C$6+HFC!AA194+PFC!AA194+'SF6'!AA194</f>
        <v>2.3997946984494574</v>
      </c>
      <c r="AB194" s="94">
        <f>+'CO2'!AB194+'abs CO2'!AB194+'CH4'!AB194*PCG!$C$5+N2O!AB194*PCG!$C$6+HFC!AB194+PFC!AB194+'SF6'!AB194</f>
        <v>2.2505712040723731</v>
      </c>
      <c r="AC194" s="94">
        <f>+'CO2'!AC194+'abs CO2'!AC194+'CH4'!AC194*PCG!$C$5+N2O!AC194*PCG!$C$6+HFC!AC194+PFC!AC194+'SF6'!AC194</f>
        <v>2.2554152902963183</v>
      </c>
      <c r="AD194" s="94">
        <f>+'CO2'!AD194+'abs CO2'!AD194+'CH4'!AD194*PCG!$C$5+N2O!AD194*PCG!$C$6+HFC!AD194+PFC!AD194+'SF6'!AD194</f>
        <v>2.2710123943235283</v>
      </c>
      <c r="AE194" s="94">
        <f>+'CO2'!AE194+'abs CO2'!AE194+'CH4'!AE194*PCG!$C$5+N2O!AE194*PCG!$C$6+HFC!AE194+PFC!AE194+'SF6'!AE194</f>
        <v>2.2866094983507383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6.6770563876067852</v>
      </c>
      <c r="D195" s="33">
        <f t="shared" si="50"/>
        <v>6.8273079293239896</v>
      </c>
      <c r="E195" s="33">
        <f t="shared" si="50"/>
        <v>7.0662073781926065</v>
      </c>
      <c r="F195" s="33">
        <f t="shared" si="50"/>
        <v>7.3201622835350033</v>
      </c>
      <c r="G195" s="33">
        <f t="shared" si="50"/>
        <v>7.543955929815648</v>
      </c>
      <c r="H195" s="33">
        <f t="shared" si="50"/>
        <v>7.6728004577547182</v>
      </c>
      <c r="I195" s="33">
        <f t="shared" si="50"/>
        <v>7.7365596728788795</v>
      </c>
      <c r="J195" s="33">
        <f t="shared" si="50"/>
        <v>8.1175121974390638</v>
      </c>
      <c r="K195" s="33">
        <f t="shared" si="50"/>
        <v>8.1726708931323238</v>
      </c>
      <c r="L195" s="33">
        <f t="shared" si="50"/>
        <v>8.2276001424909815</v>
      </c>
      <c r="M195" s="33">
        <f t="shared" si="50"/>
        <v>8.2823028262458074</v>
      </c>
      <c r="N195" s="33">
        <f t="shared" si="50"/>
        <v>8.3367817994720195</v>
      </c>
      <c r="O195" s="33">
        <f t="shared" si="50"/>
        <v>8.3910398914677309</v>
      </c>
      <c r="P195" s="33">
        <f t="shared" si="50"/>
        <v>8.4450799056661836</v>
      </c>
      <c r="Q195" s="33">
        <f t="shared" si="50"/>
        <v>8.4989046195785729</v>
      </c>
      <c r="R195" s="33">
        <f t="shared" si="50"/>
        <v>8.5525167847644656</v>
      </c>
      <c r="S195" s="33">
        <f t="shared" si="50"/>
        <v>8.6059191268271</v>
      </c>
      <c r="T195" s="33">
        <f t="shared" si="50"/>
        <v>8.6591143454312594</v>
      </c>
      <c r="U195" s="33">
        <f t="shared" si="50"/>
        <v>8.2518333728548132</v>
      </c>
      <c r="V195" s="33">
        <f t="shared" si="50"/>
        <v>7.8418799106215458</v>
      </c>
      <c r="W195" s="33">
        <f t="shared" si="50"/>
        <v>7.4292378228554821</v>
      </c>
      <c r="X195" s="33">
        <f t="shared" si="50"/>
        <v>7.0138912178030441</v>
      </c>
      <c r="Y195" s="33">
        <f t="shared" si="50"/>
        <v>7.2931128870036552</v>
      </c>
      <c r="Z195" s="33">
        <f t="shared" si="50"/>
        <v>7.5719129381274133</v>
      </c>
      <c r="AA195" s="33">
        <f t="shared" si="50"/>
        <v>7.3600424467431269</v>
      </c>
      <c r="AB195" s="33">
        <f t="shared" si="50"/>
        <v>7.1499823981181025</v>
      </c>
      <c r="AC195" s="33">
        <f t="shared" si="50"/>
        <v>7.1161769619334549</v>
      </c>
      <c r="AD195" s="33">
        <f t="shared" si="50"/>
        <v>7.0613079313921574</v>
      </c>
      <c r="AE195" s="33">
        <f t="shared" si="50"/>
        <v>7.0064389008508563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1.8006410796791155</v>
      </c>
      <c r="D196" s="94">
        <f>+'CO2'!D196+'abs CO2'!D196+'CH4'!D196*PCG!$C$5+N2O!D196*PCG!$C$6+HFC!D196+PFC!D196+'SF6'!D196</f>
        <v>1.8027922763962609</v>
      </c>
      <c r="E196" s="94">
        <f>+'CO2'!E196+'abs CO2'!E196+'CH4'!E196*PCG!$C$5+N2O!E196*PCG!$C$6+HFC!E196+PFC!E196+'SF6'!E196</f>
        <v>1.8754973849434082</v>
      </c>
      <c r="F196" s="94">
        <f>+'CO2'!F196+'abs CO2'!F196+'CH4'!F196*PCG!$C$5+N2O!F196*PCG!$C$6+HFC!F196+PFC!F196+'SF6'!F196</f>
        <v>1.9417123628608604</v>
      </c>
      <c r="G196" s="94">
        <f>+'CO2'!G196+'abs CO2'!G196+'CH4'!G196*PCG!$C$5+N2O!G196*PCG!$C$6+HFC!G196+PFC!G196+'SF6'!G196</f>
        <v>2.0035407346494258</v>
      </c>
      <c r="H196" s="94">
        <f>+'CO2'!H196+'abs CO2'!H196+'CH4'!H196*PCG!$C$5+N2O!H196*PCG!$C$6+HFC!H196+PFC!H196+'SF6'!H196</f>
        <v>2.034658323996128</v>
      </c>
      <c r="I196" s="94">
        <f>+'CO2'!I196+'abs CO2'!I196+'CH4'!I196*PCG!$C$5+N2O!I196*PCG!$C$6+HFC!I196+PFC!I196+'SF6'!I196</f>
        <v>2.0769533128811779</v>
      </c>
      <c r="J196" s="94">
        <f>+'CO2'!J196+'abs CO2'!J196+'CH4'!J196*PCG!$C$5+N2O!J196*PCG!$C$6+HFC!J196+PFC!J196+'SF6'!J196</f>
        <v>2.2555247659541307</v>
      </c>
      <c r="K196" s="94">
        <f>+'CO2'!K196+'abs CO2'!K196+'CH4'!K196*PCG!$C$5+N2O!K196*PCG!$C$6+HFC!K196+PFC!K196+'SF6'!K196</f>
        <v>2.2861427699260104</v>
      </c>
      <c r="L196" s="94">
        <f>+'CO2'!L196+'abs CO2'!L196+'CH4'!L196*PCG!$C$5+N2O!L196*PCG!$C$6+HFC!L196+PFC!L196+'SF6'!L196</f>
        <v>2.3163832508702948</v>
      </c>
      <c r="M196" s="94">
        <f>+'CO2'!M196+'abs CO2'!M196+'CH4'!M196*PCG!$C$5+N2O!M196*PCG!$C$6+HFC!M196+PFC!M196+'SF6'!M196</f>
        <v>2.346249064603271</v>
      </c>
      <c r="N196" s="94">
        <f>+'CO2'!N196+'abs CO2'!N196+'CH4'!N196*PCG!$C$5+N2O!N196*PCG!$C$6+HFC!N196+PFC!N196+'SF6'!N196</f>
        <v>2.3757430306822442</v>
      </c>
      <c r="O196" s="94">
        <f>+'CO2'!O196+'abs CO2'!O196+'CH4'!O196*PCG!$C$5+N2O!O196*PCG!$C$6+HFC!O196+PFC!O196+'SF6'!O196</f>
        <v>2.404867932926952</v>
      </c>
      <c r="P196" s="94">
        <f>+'CO2'!P196+'abs CO2'!P196+'CH4'!P196*PCG!$C$5+N2O!P196*PCG!$C$6+HFC!P196+PFC!P196+'SF6'!P196</f>
        <v>2.4336265199313667</v>
      </c>
      <c r="Q196" s="94">
        <f>+'CO2'!Q196+'abs CO2'!Q196+'CH4'!Q196*PCG!$C$5+N2O!Q196*PCG!$C$6+HFC!Q196+PFC!Q196+'SF6'!Q196</f>
        <v>2.4620215055660437</v>
      </c>
      <c r="R196" s="94">
        <f>+'CO2'!R196+'abs CO2'!R196+'CH4'!R196*PCG!$C$5+N2O!R196*PCG!$C$6+HFC!R196+PFC!R196+'SF6'!R196</f>
        <v>2.4900555694712616</v>
      </c>
      <c r="S196" s="94">
        <f>+'CO2'!S196+'abs CO2'!S196+'CH4'!S196*PCG!$C$5+N2O!S196*PCG!$C$6+HFC!S196+PFC!S196+'SF6'!S196</f>
        <v>2.5177313575410643</v>
      </c>
      <c r="T196" s="94">
        <f>+'CO2'!T196+'abs CO2'!T196+'CH4'!T196*PCG!$C$5+N2O!T196*PCG!$C$6+HFC!T196+PFC!T196+'SF6'!T196</f>
        <v>2.5450514823984784</v>
      </c>
      <c r="U196" s="94">
        <f>+'CO2'!U196+'abs CO2'!U196+'CH4'!U196*PCG!$C$5+N2O!U196*PCG!$C$6+HFC!U196+PFC!U196+'SF6'!U196</f>
        <v>2.4200404521949674</v>
      </c>
      <c r="V196" s="94">
        <f>+'CO2'!V196+'abs CO2'!V196+'CH4'!V196*PCG!$C$5+N2O!V196*PCG!$C$6+HFC!V196+PFC!V196+'SF6'!V196</f>
        <v>2.2962559184223621</v>
      </c>
      <c r="W196" s="94">
        <f>+'CO2'!W196+'abs CO2'!W196+'CH4'!W196*PCG!$C$5+N2O!W196*PCG!$C$6+HFC!W196+PFC!W196+'SF6'!W196</f>
        <v>2.1736885689704022</v>
      </c>
      <c r="X196" s="94">
        <f>+'CO2'!X196+'abs CO2'!X196+'CH4'!X196*PCG!$C$5+N2O!X196*PCG!$C$6+HFC!X196+PFC!X196+'SF6'!X196</f>
        <v>2.0523292052376276</v>
      </c>
      <c r="Y196" s="94">
        <f>+'CO2'!Y196+'abs CO2'!Y196+'CH4'!Y196*PCG!$C$5+N2O!Y196*PCG!$C$6+HFC!Y196+PFC!Y196+'SF6'!Y196</f>
        <v>2.1941777989302018</v>
      </c>
      <c r="Z196" s="94">
        <f>+'CO2'!Z196+'abs CO2'!Z196+'CH4'!Z196*PCG!$C$5+N2O!Z196*PCG!$C$6+HFC!Z196+PFC!Z196+'SF6'!Z196</f>
        <v>2.3344951012049875</v>
      </c>
      <c r="AA196" s="94">
        <f>+'CO2'!AA196+'abs CO2'!AA196+'CH4'!AA196*PCG!$C$5+N2O!AA196*PCG!$C$6+HFC!AA196+PFC!AA196+'SF6'!AA196</f>
        <v>2.1607000375491991</v>
      </c>
      <c r="AB196" s="94">
        <f>+'CO2'!AB196+'abs CO2'!AB196+'CH4'!AB196*PCG!$C$5+N2O!AB196*PCG!$C$6+HFC!AB196+PFC!AB196+'SF6'!AB196</f>
        <v>1.9886443931211701</v>
      </c>
      <c r="AC196" s="94">
        <f>+'CO2'!AC196+'abs CO2'!AC196+'CH4'!AC196*PCG!$C$5+N2O!AC196*PCG!$C$6+HFC!AC196+PFC!AC196+'SF6'!AC196</f>
        <v>1.9920841558188185</v>
      </c>
      <c r="AD196" s="94">
        <f>+'CO2'!AD196+'abs CO2'!AD196+'CH4'!AD196*PCG!$C$5+N2O!AD196*PCG!$C$6+HFC!AD196+PFC!AD196+'SF6'!AD196</f>
        <v>2.005860219119862</v>
      </c>
      <c r="AE196" s="94">
        <f>+'CO2'!AE196+'abs CO2'!AE196+'CH4'!AE196*PCG!$C$5+N2O!AE196*PCG!$C$6+HFC!AE196+PFC!AE196+'SF6'!AE196</f>
        <v>2.0196362824209051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1.4822900576384359</v>
      </c>
      <c r="D197" s="94">
        <f>+'CO2'!D197+'abs CO2'!D197+'CH4'!D197*PCG!$C$5+N2O!D197*PCG!$C$6+HFC!D197+PFC!D197+'SF6'!D197</f>
        <v>1.5659320202562128</v>
      </c>
      <c r="E197" s="94">
        <f>+'CO2'!E197+'abs CO2'!E197+'CH4'!E197*PCG!$C$5+N2O!E197*PCG!$C$6+HFC!E197+PFC!E197+'SF6'!E197</f>
        <v>1.5732121221186488</v>
      </c>
      <c r="F197" s="94">
        <f>+'CO2'!F197+'abs CO2'!F197+'CH4'!F197*PCG!$C$5+N2O!F197*PCG!$C$6+HFC!F197+PFC!F197+'SF6'!F197</f>
        <v>1.6374077562188918</v>
      </c>
      <c r="G197" s="94">
        <f>+'CO2'!G197+'abs CO2'!G197+'CH4'!G197*PCG!$C$5+N2O!G197*PCG!$C$6+HFC!G197+PFC!G197+'SF6'!G197</f>
        <v>1.7483709108366392</v>
      </c>
      <c r="H197" s="94">
        <f>+'CO2'!H197+'abs CO2'!H197+'CH4'!H197*PCG!$C$5+N2O!H197*PCG!$C$6+HFC!H197+PFC!H197+'SF6'!H197</f>
        <v>1.8012935901685871</v>
      </c>
      <c r="I197" s="94">
        <f>+'CO2'!I197+'abs CO2'!I197+'CH4'!I197*PCG!$C$5+N2O!I197*PCG!$C$6+HFC!I197+PFC!I197+'SF6'!I197</f>
        <v>1.8069578751015847</v>
      </c>
      <c r="J197" s="94">
        <f>+'CO2'!J197+'abs CO2'!J197+'CH4'!J197*PCG!$C$5+N2O!J197*PCG!$C$6+HFC!J197+PFC!J197+'SF6'!J197</f>
        <v>1.8822816709953263</v>
      </c>
      <c r="K197" s="94">
        <f>+'CO2'!K197+'abs CO2'!K197+'CH4'!K197*PCG!$C$5+N2O!K197*PCG!$C$6+HFC!K197+PFC!K197+'SF6'!K197</f>
        <v>1.9490946767357127</v>
      </c>
      <c r="L197" s="94">
        <f>+'CO2'!L197+'abs CO2'!L197+'CH4'!L197*PCG!$C$5+N2O!L197*PCG!$C$6+HFC!L197+PFC!L197+'SF6'!L197</f>
        <v>2.0167579709758758</v>
      </c>
      <c r="M197" s="94">
        <f>+'CO2'!M197+'abs CO2'!M197+'CH4'!M197*PCG!$C$5+N2O!M197*PCG!$C$6+HFC!M197+PFC!M197+'SF6'!M197</f>
        <v>2.0852730957364498</v>
      </c>
      <c r="N197" s="94">
        <f>+'CO2'!N197+'abs CO2'!N197+'CH4'!N197*PCG!$C$5+N2O!N197*PCG!$C$6+HFC!N197+PFC!N197+'SF6'!N197</f>
        <v>2.1546415659176015</v>
      </c>
      <c r="O197" s="94">
        <f>+'CO2'!O197+'abs CO2'!O197+'CH4'!O197*PCG!$C$5+N2O!O197*PCG!$C$6+HFC!O197+PFC!O197+'SF6'!O197</f>
        <v>2.2248648702615599</v>
      </c>
      <c r="P197" s="94">
        <f>+'CO2'!P197+'abs CO2'!P197+'CH4'!P197*PCG!$C$5+N2O!P197*PCG!$C$6+HFC!P197+PFC!P197+'SF6'!P197</f>
        <v>2.2959444722646065</v>
      </c>
      <c r="Q197" s="94">
        <f>+'CO2'!Q197+'abs CO2'!Q197+'CH4'!Q197*PCG!$C$5+N2O!Q197*PCG!$C$6+HFC!Q197+PFC!Q197+'SF6'!Q197</f>
        <v>2.3678818110420012</v>
      </c>
      <c r="R197" s="94">
        <f>+'CO2'!R197+'abs CO2'!R197+'CH4'!R197*PCG!$C$5+N2O!R197*PCG!$C$6+HFC!R197+PFC!R197+'SF6'!R197</f>
        <v>2.4406783021490344</v>
      </c>
      <c r="S197" s="94">
        <f>+'CO2'!S197+'abs CO2'!S197+'CH4'!S197*PCG!$C$5+N2O!S197*PCG!$C$6+HFC!S197+PFC!S197+'SF6'!S197</f>
        <v>2.5143353383610978</v>
      </c>
      <c r="T197" s="94">
        <f>+'CO2'!T197+'abs CO2'!T197+'CH4'!T197*PCG!$C$5+N2O!T197*PCG!$C$6+HFC!T197+PFC!T197+'SF6'!T197</f>
        <v>2.5888542904154863</v>
      </c>
      <c r="U197" s="94">
        <f>+'CO2'!U197+'abs CO2'!U197+'CH4'!U197*PCG!$C$5+N2O!U197*PCG!$C$6+HFC!U197+PFC!U197+'SF6'!U197</f>
        <v>2.5034147482106888</v>
      </c>
      <c r="V197" s="94">
        <f>+'CO2'!V197+'abs CO2'!V197+'CH4'!V197*PCG!$C$5+N2O!V197*PCG!$C$6+HFC!V197+PFC!V197+'SF6'!V197</f>
        <v>2.4164240294107344</v>
      </c>
      <c r="W197" s="94">
        <f>+'CO2'!W197+'abs CO2'!W197+'CH4'!W197*PCG!$C$5+N2O!W197*PCG!$C$6+HFC!W197+PFC!W197+'SF6'!W197</f>
        <v>2.3278786720747999</v>
      </c>
      <c r="X197" s="94">
        <f>+'CO2'!X197+'abs CO2'!X197+'CH4'!X197*PCG!$C$5+N2O!X197*PCG!$C$6+HFC!X197+PFC!X197+'SF6'!X197</f>
        <v>2.2377752781055253</v>
      </c>
      <c r="Y197" s="94">
        <f>+'CO2'!Y197+'abs CO2'!Y197+'CH4'!Y197*PCG!$C$5+N2O!Y197*PCG!$C$6+HFC!Y197+PFC!Y197+'SF6'!Y197</f>
        <v>2.3264583157489866</v>
      </c>
      <c r="Z197" s="94">
        <f>+'CO2'!Z197+'abs CO2'!Z197+'CH4'!Z197*PCG!$C$5+N2O!Z197*PCG!$C$6+HFC!Z197+PFC!Z197+'SF6'!Z197</f>
        <v>2.4162202004353941</v>
      </c>
      <c r="AA197" s="94">
        <f>+'CO2'!AA197+'abs CO2'!AA197+'CH4'!AA197*PCG!$C$5+N2O!AA197*PCG!$C$6+HFC!AA197+PFC!AA197+'SF6'!AA197</f>
        <v>2.3836715631113359</v>
      </c>
      <c r="AB197" s="94">
        <f>+'CO2'!AB197+'abs CO2'!AB197+'CH4'!AB197*PCG!$C$5+N2O!AB197*PCG!$C$6+HFC!AB197+PFC!AB197+'SF6'!AB197</f>
        <v>2.350418271005573</v>
      </c>
      <c r="AC197" s="94">
        <f>+'CO2'!AC197+'abs CO2'!AC197+'CH4'!AC197*PCG!$C$5+N2O!AC197*PCG!$C$6+HFC!AC197+PFC!AC197+'SF6'!AC197</f>
        <v>2.3658013029325042</v>
      </c>
      <c r="AD197" s="94">
        <f>+'CO2'!AD197+'abs CO2'!AD197+'CH4'!AD197*PCG!$C$5+N2O!AD197*PCG!$C$6+HFC!AD197+PFC!AD197+'SF6'!AD197</f>
        <v>2.3642673035004456</v>
      </c>
      <c r="AE197" s="94">
        <f>+'CO2'!AE197+'abs CO2'!AE197+'CH4'!AE197*PCG!$C$5+N2O!AE197*PCG!$C$6+HFC!AE197+PFC!AE197+'SF6'!AE197</f>
        <v>2.3627333040683864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0.35826165708315427</v>
      </c>
      <c r="D198" s="94">
        <f>+'CO2'!D198+'abs CO2'!D198+'CH4'!D198*PCG!$C$5+N2O!D198*PCG!$C$6+HFC!D198+PFC!D198+'SF6'!D198</f>
        <v>0.35453980230802407</v>
      </c>
      <c r="E198" s="94">
        <f>+'CO2'!E198+'abs CO2'!E198+'CH4'!E198*PCG!$C$5+N2O!E198*PCG!$C$6+HFC!E198+PFC!E198+'SF6'!E198</f>
        <v>0.36658256531313427</v>
      </c>
      <c r="F198" s="94">
        <f>+'CO2'!F198+'abs CO2'!F198+'CH4'!F198*PCG!$C$5+N2O!F198*PCG!$C$6+HFC!F198+PFC!F198+'SF6'!F198</f>
        <v>0.36845389782514443</v>
      </c>
      <c r="G198" s="94">
        <f>+'CO2'!G198+'abs CO2'!G198+'CH4'!G198*PCG!$C$5+N2O!G198*PCG!$C$6+HFC!G198+PFC!G198+'SF6'!G198</f>
        <v>0.37946150123960914</v>
      </c>
      <c r="H198" s="94">
        <f>+'CO2'!H198+'abs CO2'!H198+'CH4'!H198*PCG!$C$5+N2O!H198*PCG!$C$6+HFC!H198+PFC!H198+'SF6'!H198</f>
        <v>0.36967156693911751</v>
      </c>
      <c r="I198" s="94">
        <f>+'CO2'!I198+'abs CO2'!I198+'CH4'!I198*PCG!$C$5+N2O!I198*PCG!$C$6+HFC!I198+PFC!I198+'SF6'!I198</f>
        <v>0.39318335745924837</v>
      </c>
      <c r="J198" s="94">
        <f>+'CO2'!J198+'abs CO2'!J198+'CH4'!J198*PCG!$C$5+N2O!J198*PCG!$C$6+HFC!J198+PFC!J198+'SF6'!J198</f>
        <v>0.47360946635631485</v>
      </c>
      <c r="K198" s="94">
        <f>+'CO2'!K198+'abs CO2'!K198+'CH4'!K198*PCG!$C$5+N2O!K198*PCG!$C$6+HFC!K198+PFC!K198+'SF6'!K198</f>
        <v>0.46146470302603093</v>
      </c>
      <c r="L198" s="94">
        <f>+'CO2'!L198+'abs CO2'!L198+'CH4'!L198*PCG!$C$5+N2O!L198*PCG!$C$6+HFC!L198+PFC!L198+'SF6'!L198</f>
        <v>0.44928713093492795</v>
      </c>
      <c r="M198" s="94">
        <f>+'CO2'!M198+'abs CO2'!M198+'CH4'!M198*PCG!$C$5+N2O!M198*PCG!$C$6+HFC!M198+PFC!M198+'SF6'!M198</f>
        <v>0.43707672614762438</v>
      </c>
      <c r="N198" s="94">
        <f>+'CO2'!N198+'abs CO2'!N198+'CH4'!N198*PCG!$C$5+N2O!N198*PCG!$C$6+HFC!N198+PFC!N198+'SF6'!N198</f>
        <v>0.42483346488867146</v>
      </c>
      <c r="O198" s="94">
        <f>+'CO2'!O198+'abs CO2'!O198+'CH4'!O198*PCG!$C$5+N2O!O198*PCG!$C$6+HFC!O198+PFC!O198+'SF6'!O198</f>
        <v>0.41255732354108676</v>
      </c>
      <c r="P198" s="94">
        <f>+'CO2'!P198+'abs CO2'!P198+'CH4'!P198*PCG!$C$5+N2O!P198*PCG!$C$6+HFC!P198+PFC!P198+'SF6'!P198</f>
        <v>0.40024827864490403</v>
      </c>
      <c r="Q198" s="94">
        <f>+'CO2'!Q198+'abs CO2'!Q198+'CH4'!Q198*PCG!$C$5+N2O!Q198*PCG!$C$6+HFC!Q198+PFC!Q198+'SF6'!Q198</f>
        <v>0.38790630689575001</v>
      </c>
      <c r="R198" s="94">
        <f>+'CO2'!R198+'abs CO2'!R198+'CH4'!R198*PCG!$C$5+N2O!R198*PCG!$C$6+HFC!R198+PFC!R198+'SF6'!R198</f>
        <v>0.37553138514343753</v>
      </c>
      <c r="S198" s="94">
        <f>+'CO2'!S198+'abs CO2'!S198+'CH4'!S198*PCG!$C$5+N2O!S198*PCG!$C$6+HFC!S198+PFC!S198+'SF6'!S198</f>
        <v>0.36312349039058345</v>
      </c>
      <c r="T198" s="94">
        <f>+'CO2'!T198+'abs CO2'!T198+'CH4'!T198*PCG!$C$5+N2O!T198*PCG!$C$6+HFC!T198+PFC!T198+'SF6'!T198</f>
        <v>0.35068259979124367</v>
      </c>
      <c r="U198" s="94">
        <f>+'CO2'!U198+'abs CO2'!U198+'CH4'!U198*PCG!$C$5+N2O!U198*PCG!$C$6+HFC!U198+PFC!U198+'SF6'!U198</f>
        <v>0.32046255378607458</v>
      </c>
      <c r="V198" s="94">
        <f>+'CO2'!V198+'abs CO2'!V198+'CH4'!V198*PCG!$C$5+N2O!V198*PCG!$C$6+HFC!V198+PFC!V198+'SF6'!V198</f>
        <v>0.29016383365964216</v>
      </c>
      <c r="W198" s="94">
        <f>+'CO2'!W198+'abs CO2'!W198+'CH4'!W198*PCG!$C$5+N2O!W198*PCG!$C$6+HFC!W198+PFC!W198+'SF6'!W198</f>
        <v>0.25978638756899086</v>
      </c>
      <c r="X198" s="94">
        <f>+'CO2'!X198+'abs CO2'!X198+'CH4'!X198*PCG!$C$5+N2O!X198*PCG!$C$6+HFC!X198+PFC!X198+'SF6'!X198</f>
        <v>0.22933016400906833</v>
      </c>
      <c r="Y198" s="94">
        <f>+'CO2'!Y198+'abs CO2'!Y198+'CH4'!Y198*PCG!$C$5+N2O!Y198*PCG!$C$6+HFC!Y198+PFC!Y198+'SF6'!Y198</f>
        <v>0.25155391769885133</v>
      </c>
      <c r="Z198" s="94">
        <f>+'CO2'!Z198+'abs CO2'!Z198+'CH4'!Z198*PCG!$C$5+N2O!Z198*PCG!$C$6+HFC!Z198+PFC!Z198+'SF6'!Z198</f>
        <v>0.27383399368515127</v>
      </c>
      <c r="AA198" s="94">
        <f>+'CO2'!AA198+'abs CO2'!AA198+'CH4'!AA198*PCG!$C$5+N2O!AA198*PCG!$C$6+HFC!AA198+PFC!AA198+'SF6'!AA198</f>
        <v>0.2597318511901639</v>
      </c>
      <c r="AB198" s="94">
        <f>+'CO2'!AB198+'abs CO2'!AB198+'CH4'!AB198*PCG!$C$5+N2O!AB198*PCG!$C$6+HFC!AB198+PFC!AB198+'SF6'!AB198</f>
        <v>0.24559288211884905</v>
      </c>
      <c r="AC198" s="94">
        <f>+'CO2'!AC198+'abs CO2'!AC198+'CH4'!AC198*PCG!$C$5+N2O!AC198*PCG!$C$6+HFC!AC198+PFC!AC198+'SF6'!AC198</f>
        <v>0.23088411526158142</v>
      </c>
      <c r="AD198" s="94">
        <f>+'CO2'!AD198+'abs CO2'!AD198+'CH4'!AD198*PCG!$C$5+N2O!AD198*PCG!$C$6+HFC!AD198+PFC!AD198+'SF6'!AD198</f>
        <v>0.21586147684576365</v>
      </c>
      <c r="AE198" s="94">
        <f>+'CO2'!AE198+'abs CO2'!AE198+'CH4'!AE198*PCG!$C$5+N2O!AE198*PCG!$C$6+HFC!AE198+PFC!AE198+'SF6'!AE198</f>
        <v>0.20083883842994593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2.0972306239015874</v>
      </c>
      <c r="D199" s="94">
        <f>+'CO2'!D199+'abs CO2'!D199+'CH4'!D199*PCG!$C$5+N2O!D199*PCG!$C$6+HFC!D199+PFC!D199+'SF6'!D199</f>
        <v>2.1308592792199028</v>
      </c>
      <c r="E199" s="94">
        <f>+'CO2'!E199+'abs CO2'!E199+'CH4'!E199*PCG!$C$5+N2O!E199*PCG!$C$6+HFC!E199+PFC!E199+'SF6'!E199</f>
        <v>2.2718681571623529</v>
      </c>
      <c r="F199" s="94">
        <f>+'CO2'!F199+'abs CO2'!F199+'CH4'!F199*PCG!$C$5+N2O!F199*PCG!$C$6+HFC!F199+PFC!F199+'SF6'!F199</f>
        <v>2.3227596096954395</v>
      </c>
      <c r="G199" s="94">
        <f>+'CO2'!G199+'abs CO2'!G199+'CH4'!G199*PCG!$C$5+N2O!G199*PCG!$C$6+HFC!G199+PFC!G199+'SF6'!G199</f>
        <v>2.3084863534570923</v>
      </c>
      <c r="H199" s="94">
        <f>+'CO2'!H199+'abs CO2'!H199+'CH4'!H199*PCG!$C$5+N2O!H199*PCG!$C$6+HFC!H199+PFC!H199+'SF6'!H199</f>
        <v>2.3626965344331992</v>
      </c>
      <c r="I199" s="94">
        <f>+'CO2'!I199+'abs CO2'!I199+'CH4'!I199*PCG!$C$5+N2O!I199*PCG!$C$6+HFC!I199+PFC!I199+'SF6'!I199</f>
        <v>2.3105431932709233</v>
      </c>
      <c r="J199" s="94">
        <f>+'CO2'!J199+'abs CO2'!J199+'CH4'!J199*PCG!$C$5+N2O!J199*PCG!$C$6+HFC!J199+PFC!J199+'SF6'!J199</f>
        <v>2.3418703870298412</v>
      </c>
      <c r="K199" s="94">
        <f>+'CO2'!K199+'abs CO2'!K199+'CH4'!K199*PCG!$C$5+N2O!K199*PCG!$C$6+HFC!K199+PFC!K199+'SF6'!K199</f>
        <v>2.3242155629856138</v>
      </c>
      <c r="L199" s="94">
        <f>+'CO2'!L199+'abs CO2'!L199+'CH4'!L199*PCG!$C$5+N2O!L199*PCG!$C$6+HFC!L199+PFC!L199+'SF6'!L199</f>
        <v>2.3058941465853198</v>
      </c>
      <c r="M199" s="94">
        <f>+'CO2'!M199+'abs CO2'!M199+'CH4'!M199*PCG!$C$5+N2O!M199*PCG!$C$6+HFC!M199+PFC!M199+'SF6'!M199</f>
        <v>2.286904641843531</v>
      </c>
      <c r="N199" s="94">
        <f>+'CO2'!N199+'abs CO2'!N199+'CH4'!N199*PCG!$C$5+N2O!N199*PCG!$C$6+HFC!N199+PFC!N199+'SF6'!N199</f>
        <v>2.2672455903508695</v>
      </c>
      <c r="O199" s="94">
        <f>+'CO2'!O199+'abs CO2'!O199+'CH4'!O199*PCG!$C$5+N2O!O199*PCG!$C$6+HFC!O199+PFC!O199+'SF6'!O199</f>
        <v>2.2469155696698886</v>
      </c>
      <c r="P199" s="94">
        <f>+'CO2'!P199+'abs CO2'!P199+'CH4'!P199*PCG!$C$5+N2O!P199*PCG!$C$6+HFC!P199+PFC!P199+'SF6'!P199</f>
        <v>2.2259131918248851</v>
      </c>
      <c r="Q199" s="94">
        <f>+'CO2'!Q199+'abs CO2'!Q199+'CH4'!Q199*PCG!$C$5+N2O!Q199*PCG!$C$6+HFC!Q199+PFC!Q199+'SF6'!Q199</f>
        <v>2.2042371018787854</v>
      </c>
      <c r="R199" s="94">
        <f>+'CO2'!R199+'abs CO2'!R199+'CH4'!R199*PCG!$C$5+N2O!R199*PCG!$C$6+HFC!R199+PFC!R199+'SF6'!R199</f>
        <v>2.1818859765906877</v>
      </c>
      <c r="S199" s="94">
        <f>+'CO2'!S199+'abs CO2'!S199+'CH4'!S199*PCG!$C$5+N2O!S199*PCG!$C$6+HFC!S199+PFC!S199+'SF6'!S199</f>
        <v>2.1588585231483597</v>
      </c>
      <c r="T199" s="94">
        <f>+'CO2'!T199+'abs CO2'!T199+'CH4'!T199*PCG!$C$5+N2O!T199*PCG!$C$6+HFC!T199+PFC!T199+'SF6'!T199</f>
        <v>2.1351534779703711</v>
      </c>
      <c r="U199" s="94">
        <f>+'CO2'!U199+'abs CO2'!U199+'CH4'!U199*PCG!$C$5+N2O!U199*PCG!$C$6+HFC!U199+PFC!U199+'SF6'!U199</f>
        <v>2.0151895715901338</v>
      </c>
      <c r="V199" s="94">
        <f>+'CO2'!V199+'abs CO2'!V199+'CH4'!V199*PCG!$C$5+N2O!V199*PCG!$C$6+HFC!V199+PFC!V199+'SF6'!V199</f>
        <v>1.8929666618230194</v>
      </c>
      <c r="W199" s="94">
        <f>+'CO2'!W199+'abs CO2'!W199+'CH4'!W199*PCG!$C$5+N2O!W199*PCG!$C$6+HFC!W199+PFC!W199+'SF6'!W199</f>
        <v>1.7684814292535644</v>
      </c>
      <c r="X199" s="94">
        <f>+'CO2'!X199+'abs CO2'!X199+'CH4'!X199*PCG!$C$5+N2O!X199*PCG!$C$6+HFC!X199+PFC!X199+'SF6'!X199</f>
        <v>1.6417306209371718</v>
      </c>
      <c r="Y199" s="94">
        <f>+'CO2'!Y199+'abs CO2'!Y199+'CH4'!Y199*PCG!$C$5+N2O!Y199*PCG!$C$6+HFC!Y199+PFC!Y199+'SF6'!Y199</f>
        <v>1.6524917189659525</v>
      </c>
      <c r="Z199" s="94">
        <f>+'CO2'!Z199+'abs CO2'!Z199+'CH4'!Z199*PCG!$C$5+N2O!Z199*PCG!$C$6+HFC!Z199+PFC!Z199+'SF6'!Z199</f>
        <v>1.6632240257665873</v>
      </c>
      <c r="AA199" s="94">
        <f>+'CO2'!AA199+'abs CO2'!AA199+'CH4'!AA199*PCG!$C$5+N2O!AA199*PCG!$C$6+HFC!AA199+PFC!AA199+'SF6'!AA199</f>
        <v>1.7278965032708105</v>
      </c>
      <c r="AB199" s="94">
        <f>+'CO2'!AB199+'abs CO2'!AB199+'CH4'!AB199*PCG!$C$5+N2O!AB199*PCG!$C$6+HFC!AB199+PFC!AB199+'SF6'!AB199</f>
        <v>1.7933935848556541</v>
      </c>
      <c r="AC199" s="94">
        <f>+'CO2'!AC199+'abs CO2'!AC199+'CH4'!AC199*PCG!$C$5+N2O!AC199*PCG!$C$6+HFC!AC199+PFC!AC199+'SF6'!AC199</f>
        <v>1.7751459100500373</v>
      </c>
      <c r="AD199" s="94">
        <f>+'CO2'!AD199+'abs CO2'!AD199+'CH4'!AD199*PCG!$C$5+N2O!AD199*PCG!$C$6+HFC!AD199+PFC!AD199+'SF6'!AD199</f>
        <v>1.7428118973870537</v>
      </c>
      <c r="AE199" s="94">
        <f>+'CO2'!AE199+'abs CO2'!AE199+'CH4'!AE199*PCG!$C$5+N2O!AE199*PCG!$C$6+HFC!AE199+PFC!AE199+'SF6'!AE199</f>
        <v>1.7104778847240691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0.93863296930449169</v>
      </c>
      <c r="D200" s="94">
        <f>+'CO2'!D200+'abs CO2'!D200+'CH4'!D200*PCG!$C$5+N2O!D200*PCG!$C$6+HFC!D200+PFC!D200+'SF6'!D200</f>
        <v>0.97318455114358915</v>
      </c>
      <c r="E200" s="94">
        <f>+'CO2'!E200+'abs CO2'!E200+'CH4'!E200*PCG!$C$5+N2O!E200*PCG!$C$6+HFC!E200+PFC!E200+'SF6'!E200</f>
        <v>0.97904714865506159</v>
      </c>
      <c r="F200" s="94">
        <f>+'CO2'!F200+'abs CO2'!F200+'CH4'!F200*PCG!$C$5+N2O!F200*PCG!$C$6+HFC!F200+PFC!F200+'SF6'!F200</f>
        <v>1.0498286569346678</v>
      </c>
      <c r="G200" s="94">
        <f>+'CO2'!G200+'abs CO2'!G200+'CH4'!G200*PCG!$C$5+N2O!G200*PCG!$C$6+HFC!G200+PFC!G200+'SF6'!G200</f>
        <v>1.1040964296328817</v>
      </c>
      <c r="H200" s="94">
        <f>+'CO2'!H200+'abs CO2'!H200+'CH4'!H200*PCG!$C$5+N2O!H200*PCG!$C$6+HFC!H200+PFC!H200+'SF6'!H200</f>
        <v>1.1044804422176873</v>
      </c>
      <c r="I200" s="94">
        <f>+'CO2'!I200+'abs CO2'!I200+'CH4'!I200*PCG!$C$5+N2O!I200*PCG!$C$6+HFC!I200+PFC!I200+'SF6'!I200</f>
        <v>1.1489219341659456</v>
      </c>
      <c r="J200" s="94">
        <f>+'CO2'!J200+'abs CO2'!J200+'CH4'!J200*PCG!$C$5+N2O!J200*PCG!$C$6+HFC!J200+PFC!J200+'SF6'!J200</f>
        <v>1.1642259071034498</v>
      </c>
      <c r="K200" s="94">
        <f>+'CO2'!K200+'abs CO2'!K200+'CH4'!K200*PCG!$C$5+N2O!K200*PCG!$C$6+HFC!K200+PFC!K200+'SF6'!K200</f>
        <v>1.1517531804589558</v>
      </c>
      <c r="L200" s="94">
        <f>+'CO2'!L200+'abs CO2'!L200+'CH4'!L200*PCG!$C$5+N2O!L200*PCG!$C$6+HFC!L200+PFC!L200+'SF6'!L200</f>
        <v>1.1392776431245626</v>
      </c>
      <c r="M200" s="94">
        <f>+'CO2'!M200+'abs CO2'!M200+'CH4'!M200*PCG!$C$5+N2O!M200*PCG!$C$6+HFC!M200+PFC!M200+'SF6'!M200</f>
        <v>1.1267992979149308</v>
      </c>
      <c r="N200" s="94">
        <f>+'CO2'!N200+'abs CO2'!N200+'CH4'!N200*PCG!$C$5+N2O!N200*PCG!$C$6+HFC!N200+PFC!N200+'SF6'!N200</f>
        <v>1.1143181476326334</v>
      </c>
      <c r="O200" s="94">
        <f>+'CO2'!O200+'abs CO2'!O200+'CH4'!O200*PCG!$C$5+N2O!O200*PCG!$C$6+HFC!O200+PFC!O200+'SF6'!O200</f>
        <v>1.1018341950682435</v>
      </c>
      <c r="P200" s="94">
        <f>+'CO2'!P200+'abs CO2'!P200+'CH4'!P200*PCG!$C$5+N2O!P200*PCG!$C$6+HFC!P200+PFC!P200+'SF6'!P200</f>
        <v>1.0893474430004209</v>
      </c>
      <c r="Q200" s="94">
        <f>+'CO2'!Q200+'abs CO2'!Q200+'CH4'!Q200*PCG!$C$5+N2O!Q200*PCG!$C$6+HFC!Q200+PFC!Q200+'SF6'!Q200</f>
        <v>1.0768578941959932</v>
      </c>
      <c r="R200" s="94">
        <f>+'CO2'!R200+'abs CO2'!R200+'CH4'!R200*PCG!$C$5+N2O!R200*PCG!$C$6+HFC!R200+PFC!R200+'SF6'!R200</f>
        <v>1.0643655514100447</v>
      </c>
      <c r="S200" s="94">
        <f>+'CO2'!S200+'abs CO2'!S200+'CH4'!S200*PCG!$C$5+N2O!S200*PCG!$C$6+HFC!S200+PFC!S200+'SF6'!S200</f>
        <v>1.0518704173859947</v>
      </c>
      <c r="T200" s="94">
        <f>+'CO2'!T200+'abs CO2'!T200+'CH4'!T200*PCG!$C$5+N2O!T200*PCG!$C$6+HFC!T200+PFC!T200+'SF6'!T200</f>
        <v>1.0393724948556811</v>
      </c>
      <c r="U200" s="94">
        <f>+'CO2'!U200+'abs CO2'!U200+'CH4'!U200*PCG!$C$5+N2O!U200*PCG!$C$6+HFC!U200+PFC!U200+'SF6'!U200</f>
        <v>0.99272604707294765</v>
      </c>
      <c r="V200" s="94">
        <f>+'CO2'!V200+'abs CO2'!V200+'CH4'!V200*PCG!$C$5+N2O!V200*PCG!$C$6+HFC!V200+PFC!V200+'SF6'!V200</f>
        <v>0.94606946730578723</v>
      </c>
      <c r="W200" s="94">
        <f>+'CO2'!W200+'abs CO2'!W200+'CH4'!W200*PCG!$C$5+N2O!W200*PCG!$C$6+HFC!W200+PFC!W200+'SF6'!W200</f>
        <v>0.89940276498772453</v>
      </c>
      <c r="X200" s="94">
        <f>+'CO2'!X200+'abs CO2'!X200+'CH4'!X200*PCG!$C$5+N2O!X200*PCG!$C$6+HFC!X200+PFC!X200+'SF6'!X200</f>
        <v>0.85272594951365033</v>
      </c>
      <c r="Y200" s="94">
        <f>+'CO2'!Y200+'abs CO2'!Y200+'CH4'!Y200*PCG!$C$5+N2O!Y200*PCG!$C$6+HFC!Y200+PFC!Y200+'SF6'!Y200</f>
        <v>0.8684311356596619</v>
      </c>
      <c r="Z200" s="94">
        <f>+'CO2'!Z200+'abs CO2'!Z200+'CH4'!Z200*PCG!$C$5+N2O!Z200*PCG!$C$6+HFC!Z200+PFC!Z200+'SF6'!Z200</f>
        <v>0.8841396170352922</v>
      </c>
      <c r="AA200" s="94">
        <f>+'CO2'!AA200+'abs CO2'!AA200+'CH4'!AA200*PCG!$C$5+N2O!AA200*PCG!$C$6+HFC!AA200+PFC!AA200+'SF6'!AA200</f>
        <v>0.82804249162161803</v>
      </c>
      <c r="AB200" s="94">
        <f>+'CO2'!AB200+'abs CO2'!AB200+'CH4'!AB200*PCG!$C$5+N2O!AB200*PCG!$C$6+HFC!AB200+PFC!AB200+'SF6'!AB200</f>
        <v>0.77193326701685661</v>
      </c>
      <c r="AC200" s="94">
        <f>+'CO2'!AC200+'abs CO2'!AC200+'CH4'!AC200*PCG!$C$5+N2O!AC200*PCG!$C$6+HFC!AC200+PFC!AC200+'SF6'!AC200</f>
        <v>0.75226147787051334</v>
      </c>
      <c r="AD200" s="94">
        <f>+'CO2'!AD200+'abs CO2'!AD200+'CH4'!AD200*PCG!$C$5+N2O!AD200*PCG!$C$6+HFC!AD200+PFC!AD200+'SF6'!AD200</f>
        <v>0.73250703453903154</v>
      </c>
      <c r="AE200" s="94">
        <f>+'CO2'!AE200+'abs CO2'!AE200+'CH4'!AE200*PCG!$C$5+N2O!AE200*PCG!$C$6+HFC!AE200+PFC!AE200+'SF6'!AE200</f>
        <v>0.71275259120754986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1.3974024237971636</v>
      </c>
      <c r="D201" s="94">
        <f>+'CO2'!D201+'abs CO2'!D201+'CH4'!D201*PCG!$C$5+N2O!D201*PCG!$C$6+HFC!D201+PFC!D201+'SF6'!D201</f>
        <v>1.3647095413262886</v>
      </c>
      <c r="E201" s="94">
        <f>+'CO2'!E201+'abs CO2'!E201+'CH4'!E201*PCG!$C$5+N2O!E201*PCG!$C$6+HFC!E201+PFC!E201+'SF6'!E201</f>
        <v>1.3473036085292951</v>
      </c>
      <c r="F201" s="94">
        <f>+'CO2'!F201+'abs CO2'!F201+'CH4'!F201*PCG!$C$5+N2O!F201*PCG!$C$6+HFC!F201+PFC!F201+'SF6'!F201</f>
        <v>1.3532210435420526</v>
      </c>
      <c r="G201" s="94">
        <f>+'CO2'!G201+'abs CO2'!G201+'CH4'!G201*PCG!$C$5+N2O!G201*PCG!$C$6+HFC!G201+PFC!G201+'SF6'!G201</f>
        <v>1.3462886505416176</v>
      </c>
      <c r="H201" s="94">
        <f>+'CO2'!H201+'abs CO2'!H201+'CH4'!H201*PCG!$C$5+N2O!H201*PCG!$C$6+HFC!H201+PFC!H201+'SF6'!H201</f>
        <v>1.3145682299683139</v>
      </c>
      <c r="I201" s="94">
        <f>+'CO2'!I201+'abs CO2'!I201+'CH4'!I201*PCG!$C$5+N2O!I201*PCG!$C$6+HFC!I201+PFC!I201+'SF6'!I201</f>
        <v>1.1161531120543311</v>
      </c>
      <c r="J201" s="94">
        <f>+'CO2'!J201+'abs CO2'!J201+'CH4'!J201*PCG!$C$5+N2O!J201*PCG!$C$6+HFC!J201+PFC!J201+'SF6'!J201</f>
        <v>1.0799999999999998</v>
      </c>
      <c r="K201" s="94">
        <f>+'CO2'!K201+'abs CO2'!K201+'CH4'!K201*PCG!$C$5+N2O!K201*PCG!$C$6+HFC!K201+PFC!K201+'SF6'!K201</f>
        <v>1.0374625</v>
      </c>
      <c r="L201" s="94">
        <f>+'CO2'!L201+'abs CO2'!L201+'CH4'!L201*PCG!$C$5+N2O!L201*PCG!$C$6+HFC!L201+PFC!L201+'SF6'!L201</f>
        <v>0.99492499999999995</v>
      </c>
      <c r="M201" s="94">
        <f>+'CO2'!M201+'abs CO2'!M201+'CH4'!M201*PCG!$C$5+N2O!M201*PCG!$C$6+HFC!M201+PFC!M201+'SF6'!M201</f>
        <v>0.95238749999999994</v>
      </c>
      <c r="N201" s="94">
        <f>+'CO2'!N201+'abs CO2'!N201+'CH4'!N201*PCG!$C$5+N2O!N201*PCG!$C$6+HFC!N201+PFC!N201+'SF6'!N201</f>
        <v>0.90984999999999994</v>
      </c>
      <c r="O201" s="94">
        <f>+'CO2'!O201+'abs CO2'!O201+'CH4'!O201*PCG!$C$5+N2O!O201*PCG!$C$6+HFC!O201+PFC!O201+'SF6'!O201</f>
        <v>0.86731250000000004</v>
      </c>
      <c r="P201" s="94">
        <f>+'CO2'!P201+'abs CO2'!P201+'CH4'!P201*PCG!$C$5+N2O!P201*PCG!$C$6+HFC!P201+PFC!P201+'SF6'!P201</f>
        <v>0.82477500000000004</v>
      </c>
      <c r="Q201" s="94">
        <f>+'CO2'!Q201+'abs CO2'!Q201+'CH4'!Q201*PCG!$C$5+N2O!Q201*PCG!$C$6+HFC!Q201+PFC!Q201+'SF6'!Q201</f>
        <v>0.78223749999999992</v>
      </c>
      <c r="R201" s="94">
        <f>+'CO2'!R201+'abs CO2'!R201+'CH4'!R201*PCG!$C$5+N2O!R201*PCG!$C$6+HFC!R201+PFC!R201+'SF6'!R201</f>
        <v>0.73969999999999991</v>
      </c>
      <c r="S201" s="94">
        <f>+'CO2'!S201+'abs CO2'!S201+'CH4'!S201*PCG!$C$5+N2O!S201*PCG!$C$6+HFC!S201+PFC!S201+'SF6'!S201</f>
        <v>0.69716249999999991</v>
      </c>
      <c r="T201" s="94">
        <f>+'CO2'!T201+'abs CO2'!T201+'CH4'!T201*PCG!$C$5+N2O!T201*PCG!$C$6+HFC!T201+PFC!T201+'SF6'!T201</f>
        <v>0.65462500000000001</v>
      </c>
      <c r="U201" s="94">
        <f>+'CO2'!U201+'abs CO2'!U201+'CH4'!U201*PCG!$C$5+N2O!U201*PCG!$C$6+HFC!U201+PFC!U201+'SF6'!U201</f>
        <v>0.62817498326718724</v>
      </c>
      <c r="V201" s="94">
        <f>+'CO2'!V201+'abs CO2'!V201+'CH4'!V201*PCG!$C$5+N2O!V201*PCG!$C$6+HFC!V201+PFC!V201+'SF6'!V201</f>
        <v>0.60172496653437446</v>
      </c>
      <c r="W201" s="94">
        <f>+'CO2'!W201+'abs CO2'!W201+'CH4'!W201*PCG!$C$5+N2O!W201*PCG!$C$6+HFC!W201+PFC!W201+'SF6'!W201</f>
        <v>0.57527494980156191</v>
      </c>
      <c r="X201" s="94">
        <f>+'CO2'!X201+'abs CO2'!X201+'CH4'!X201*PCG!$C$5+N2O!X201*PCG!$C$6+HFC!X201+PFC!X201+'SF6'!X201</f>
        <v>0.56329344265271586</v>
      </c>
      <c r="Y201" s="94">
        <f>+'CO2'!Y201+'abs CO2'!Y201+'CH4'!Y201*PCG!$C$5+N2O!Y201*PCG!$C$6+HFC!Y201+PFC!Y201+'SF6'!Y201</f>
        <v>0.55131193550386992</v>
      </c>
      <c r="Z201" s="94">
        <f>+'CO2'!Z201+'abs CO2'!Z201+'CH4'!Z201*PCG!$C$5+N2O!Z201*PCG!$C$6+HFC!Z201+PFC!Z201+'SF6'!Z201</f>
        <v>0.53933042835502421</v>
      </c>
      <c r="AA201" s="94">
        <f>+'CO2'!AA201+'abs CO2'!AA201+'CH4'!AA201*PCG!$C$5+N2O!AA201*PCG!$C$6+HFC!AA201+PFC!AA201+'SF6'!AA201</f>
        <v>0.50521239118091765</v>
      </c>
      <c r="AB201" s="94">
        <f>+'CO2'!AB201+'abs CO2'!AB201+'CH4'!AB201*PCG!$C$5+N2O!AB201*PCG!$C$6+HFC!AB201+PFC!AB201+'SF6'!AB201</f>
        <v>0.47109435400681104</v>
      </c>
      <c r="AC201" s="94">
        <f>+'CO2'!AC201+'abs CO2'!AC201+'CH4'!AC201*PCG!$C$5+N2O!AC201*PCG!$C$6+HFC!AC201+PFC!AC201+'SF6'!AC201</f>
        <v>0.45156943060964111</v>
      </c>
      <c r="AD201" s="94">
        <f>+'CO2'!AD201+'abs CO2'!AD201+'CH4'!AD201*PCG!$C$5+N2O!AD201*PCG!$C$6+HFC!AD201+PFC!AD201+'SF6'!AD201</f>
        <v>0.43204450721247117</v>
      </c>
      <c r="AE201" s="94">
        <f>+'CO2'!AE201+'abs CO2'!AE201+'CH4'!AE201*PCG!$C$5+N2O!AE201*PCG!$C$6+HFC!AE201+PFC!AE201+'SF6'!AE201</f>
        <v>0.41251958381530129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6.2754087348192322E-2</v>
      </c>
      <c r="D202" s="33">
        <f t="shared" si="51"/>
        <v>6.4660281767672162E-2</v>
      </c>
      <c r="E202" s="33">
        <f t="shared" si="51"/>
        <v>6.5648583952949174E-2</v>
      </c>
      <c r="F202" s="33">
        <f t="shared" si="51"/>
        <v>6.6365220003063677E-2</v>
      </c>
      <c r="G202" s="33">
        <f t="shared" si="51"/>
        <v>6.8903543431331732E-2</v>
      </c>
      <c r="H202" s="33">
        <f t="shared" si="51"/>
        <v>6.8483307844893426E-2</v>
      </c>
      <c r="I202" s="33">
        <f t="shared" si="51"/>
        <v>7.1138326105277816E-2</v>
      </c>
      <c r="J202" s="33">
        <f t="shared" si="51"/>
        <v>7.5112499999999999E-2</v>
      </c>
      <c r="K202" s="33">
        <f t="shared" si="51"/>
        <v>7.3659821989361385E-2</v>
      </c>
      <c r="L202" s="33">
        <f t="shared" si="51"/>
        <v>7.3852567644403316E-2</v>
      </c>
      <c r="M202" s="33">
        <f t="shared" si="51"/>
        <v>6.7702448445451729E-2</v>
      </c>
      <c r="N202" s="33">
        <f t="shared" si="51"/>
        <v>7.7214425768427908E-2</v>
      </c>
      <c r="O202" s="33">
        <f t="shared" si="51"/>
        <v>7.5933745169143363E-2</v>
      </c>
      <c r="P202" s="33">
        <f t="shared" si="51"/>
        <v>6.6835157921175697E-2</v>
      </c>
      <c r="Q202" s="33">
        <f t="shared" si="51"/>
        <v>6.3014305389392247E-2</v>
      </c>
      <c r="R202" s="33">
        <f t="shared" si="51"/>
        <v>6.0951092560833198E-2</v>
      </c>
      <c r="S202" s="33">
        <f t="shared" si="51"/>
        <v>5.9225334741605615E-2</v>
      </c>
      <c r="T202" s="33">
        <f t="shared" si="51"/>
        <v>5.2350000000000001E-2</v>
      </c>
      <c r="U202" s="33">
        <f t="shared" si="51"/>
        <v>5.0913744625617978E-2</v>
      </c>
      <c r="V202" s="33">
        <f t="shared" si="51"/>
        <v>4.9425214086764029E-2</v>
      </c>
      <c r="W202" s="33">
        <f t="shared" si="51"/>
        <v>4.9498340491577981E-2</v>
      </c>
      <c r="X202" s="33">
        <f t="shared" si="51"/>
        <v>5.1171416033984861E-2</v>
      </c>
      <c r="Y202" s="33">
        <f t="shared" si="51"/>
        <v>5.6370497526798867E-2</v>
      </c>
      <c r="Z202" s="33">
        <f t="shared" si="51"/>
        <v>5.0693379687296682E-2</v>
      </c>
      <c r="AA202" s="33">
        <f t="shared" si="51"/>
        <v>4.7165585124946674E-2</v>
      </c>
      <c r="AB202" s="33">
        <f t="shared" si="51"/>
        <v>4.9112485228723385E-2</v>
      </c>
      <c r="AC202" s="33">
        <f t="shared" si="51"/>
        <v>4.8772911293042134E-2</v>
      </c>
      <c r="AD202" s="33">
        <f t="shared" si="51"/>
        <v>4.7150067922845477E-2</v>
      </c>
      <c r="AE202" s="33">
        <f t="shared" si="51"/>
        <v>4.7978266787779278E-2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8.3700714316639786E-3</v>
      </c>
      <c r="D203" s="94">
        <f>+'CO2'!D203+'abs CO2'!D203+'CH4'!D203*PCG!$C$5+N2O!D203*PCG!$C$6+HFC!D203+PFC!D203+'SF6'!D203</f>
        <v>8.6243175553492625E-3</v>
      </c>
      <c r="E203" s="94">
        <f>+'CO2'!E203+'abs CO2'!E203+'CH4'!E203*PCG!$C$5+N2O!E203*PCG!$C$6+HFC!E203+PFC!E203+'SF6'!E203</f>
        <v>8.7561362182666247E-3</v>
      </c>
      <c r="F203" s="94">
        <f>+'CO2'!F203+'abs CO2'!F203+'CH4'!F203*PCG!$C$5+N2O!F203*PCG!$C$6+HFC!F203+PFC!F203+'SF6'!F203</f>
        <v>8.8517203496504861E-3</v>
      </c>
      <c r="G203" s="94">
        <f>+'CO2'!G203+'abs CO2'!G203+'CH4'!G203*PCG!$C$5+N2O!G203*PCG!$C$6+HFC!G203+PFC!G203+'SF6'!G203</f>
        <v>9.190279148113864E-3</v>
      </c>
      <c r="H203" s="94">
        <f>+'CO2'!H203+'abs CO2'!H203+'CH4'!H203*PCG!$C$5+N2O!H203*PCG!$C$6+HFC!H203+PFC!H203+'SF6'!H203</f>
        <v>9.1342285859074626E-3</v>
      </c>
      <c r="I203" s="94">
        <f>+'CO2'!I203+'abs CO2'!I203+'CH4'!I203*PCG!$C$5+N2O!I203*PCG!$C$6+HFC!I203+PFC!I203+'SF6'!I203</f>
        <v>9.4883520132546962E-3</v>
      </c>
      <c r="J203" s="94">
        <f>+'CO2'!J203+'abs CO2'!J203+'CH4'!J203*PCG!$C$5+N2O!J203*PCG!$C$6+HFC!J203+PFC!J203+'SF6'!J203</f>
        <v>1.0018422974148641E-2</v>
      </c>
      <c r="K203" s="94">
        <f>+'CO2'!K203+'abs CO2'!K203+'CH4'!K203*PCG!$C$5+N2O!K203*PCG!$C$6+HFC!K203+PFC!K203+'SF6'!K203</f>
        <v>9.8246663723071028E-3</v>
      </c>
      <c r="L203" s="94">
        <f>+'CO2'!L203+'abs CO2'!L203+'CH4'!L203*PCG!$C$5+N2O!L203*PCG!$C$6+HFC!L203+PFC!L203+'SF6'!L203</f>
        <v>9.8503745766491194E-3</v>
      </c>
      <c r="M203" s="94">
        <f>+'CO2'!M203+'abs CO2'!M203+'CH4'!M203*PCG!$C$5+N2O!M203*PCG!$C$6+HFC!M203+PFC!M203+'SF6'!M203</f>
        <v>9.0300784145385619E-3</v>
      </c>
      <c r="N203" s="94">
        <f>+'CO2'!N203+'abs CO2'!N203+'CH4'!N203*PCG!$C$5+N2O!N203*PCG!$C$6+HFC!N203+PFC!N203+'SF6'!N203</f>
        <v>1.0298775530758704E-2</v>
      </c>
      <c r="O203" s="94">
        <f>+'CO2'!O203+'abs CO2'!O203+'CH4'!O203*PCG!$C$5+N2O!O203*PCG!$C$6+HFC!O203+PFC!O203+'SF6'!O203</f>
        <v>1.012795975524306E-2</v>
      </c>
      <c r="P203" s="94">
        <f>+'CO2'!P203+'abs CO2'!P203+'CH4'!P203*PCG!$C$5+N2O!P203*PCG!$C$6+HFC!P203+PFC!P203+'SF6'!P203</f>
        <v>8.9144001544131692E-3</v>
      </c>
      <c r="Q203" s="94">
        <f>+'CO2'!Q203+'abs CO2'!Q203+'CH4'!Q203*PCG!$C$5+N2O!Q203*PCG!$C$6+HFC!Q203+PFC!Q203+'SF6'!Q203</f>
        <v>8.4047790289646304E-3</v>
      </c>
      <c r="R203" s="94">
        <f>+'CO2'!R203+'abs CO2'!R203+'CH4'!R203*PCG!$C$5+N2O!R203*PCG!$C$6+HFC!R203+PFC!R203+'SF6'!R203</f>
        <v>8.1295899618693528E-3</v>
      </c>
      <c r="S203" s="94">
        <f>+'CO2'!S203+'abs CO2'!S203+'CH4'!S203*PCG!$C$5+N2O!S203*PCG!$C$6+HFC!S203+PFC!S203+'SF6'!S203</f>
        <v>7.8994102742811836E-3</v>
      </c>
      <c r="T203" s="94">
        <f>+'CO2'!T203+'abs CO2'!T203+'CH4'!T203*PCG!$C$5+N2O!T203*PCG!$C$6+HFC!T203+PFC!T203+'SF6'!T203</f>
        <v>6.9823856574695474E-3</v>
      </c>
      <c r="U203" s="94">
        <f>+'CO2'!U203+'abs CO2'!U203+'CH4'!U203*PCG!$C$5+N2O!U203*PCG!$C$6+HFC!U203+PFC!U203+'SF6'!U203</f>
        <v>6.7908194888630811E-3</v>
      </c>
      <c r="V203" s="94">
        <f>+'CO2'!V203+'abs CO2'!V203+'CH4'!V203*PCG!$C$5+N2O!V203*PCG!$C$6+HFC!V203+PFC!V203+'SF6'!V203</f>
        <v>6.5922809160799045E-3</v>
      </c>
      <c r="W203" s="94">
        <f>+'CO2'!W203+'abs CO2'!W203+'CH4'!W203*PCG!$C$5+N2O!W203*PCG!$C$6+HFC!W203+PFC!W203+'SF6'!W203</f>
        <v>6.6020344358536445E-3</v>
      </c>
      <c r="X203" s="94">
        <f>+'CO2'!X203+'abs CO2'!X203+'CH4'!X203*PCG!$C$5+N2O!X203*PCG!$C$6+HFC!X203+PFC!X203+'SF6'!X203</f>
        <v>6.8251874190659633E-3</v>
      </c>
      <c r="Y203" s="94">
        <f>+'CO2'!Y203+'abs CO2'!Y203+'CH4'!Y203*PCG!$C$5+N2O!Y203*PCG!$C$6+HFC!Y203+PFC!Y203+'SF6'!Y203</f>
        <v>7.5186352136684433E-3</v>
      </c>
      <c r="Z203" s="94">
        <f>+'CO2'!Z203+'abs CO2'!Z203+'CH4'!Z203*PCG!$C$5+N2O!Z203*PCG!$C$6+HFC!Z203+PFC!Z203+'SF6'!Z203</f>
        <v>6.7614274547705541E-3</v>
      </c>
      <c r="AA203" s="94">
        <f>+'CO2'!AA203+'abs CO2'!AA203+'CH4'!AA203*PCG!$C$5+N2O!AA203*PCG!$C$6+HFC!AA203+PFC!AA203+'SF6'!AA203</f>
        <v>6.290894080278637E-3</v>
      </c>
      <c r="AB203" s="94">
        <f>+'CO2'!AB203+'abs CO2'!AB203+'CH4'!AB203*PCG!$C$5+N2O!AB203*PCG!$C$6+HFC!AB203+PFC!AB203+'SF6'!AB203</f>
        <v>6.5505694835477218E-3</v>
      </c>
      <c r="AC203" s="94">
        <f>+'CO2'!AC203+'abs CO2'!AC203+'CH4'!AC203*PCG!$C$5+N2O!AC203*PCG!$C$6+HFC!AC203+PFC!AC203+'SF6'!AC203</f>
        <v>6.5052774839650784E-3</v>
      </c>
      <c r="AD203" s="94">
        <f>+'CO2'!AD203+'abs CO2'!AD203+'CH4'!AD203*PCG!$C$5+N2O!AD203*PCG!$C$6+HFC!AD203+PFC!AD203+'SF6'!AD203</f>
        <v>6.2888244128594334E-3</v>
      </c>
      <c r="AE203" s="94">
        <f>+'CO2'!AE203+'abs CO2'!AE203+'CH4'!AE203*PCG!$C$5+N2O!AE203*PCG!$C$6+HFC!AE203+PFC!AE203+'SF6'!AE203</f>
        <v>6.3992886702815208E-3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1.8718594287305684E-4</v>
      </c>
      <c r="D204" s="94">
        <f>+'CO2'!D204+'abs CO2'!D204+'CH4'!D204*PCG!$C$5+N2O!D204*PCG!$C$6+HFC!D204+PFC!D204+'SF6'!D204</f>
        <v>1.9287183226747846E-4</v>
      </c>
      <c r="E204" s="94">
        <f>+'CO2'!E204+'abs CO2'!E204+'CH4'!E204*PCG!$C$5+N2O!E204*PCG!$C$6+HFC!E204+PFC!E204+'SF6'!E204</f>
        <v>1.9581978807740248E-4</v>
      </c>
      <c r="F204" s="94">
        <f>+'CO2'!F204+'abs CO2'!F204+'CH4'!F204*PCG!$C$5+N2O!F204*PCG!$C$6+HFC!F204+PFC!F204+'SF6'!F204</f>
        <v>1.9795740493083869E-4</v>
      </c>
      <c r="G204" s="94">
        <f>+'CO2'!G204+'abs CO2'!G204+'CH4'!G204*PCG!$C$5+N2O!G204*PCG!$C$6+HFC!G204+PFC!G204+'SF6'!G204</f>
        <v>2.0552883946705957E-4</v>
      </c>
      <c r="H204" s="94">
        <f>+'CO2'!H204+'abs CO2'!H204+'CH4'!H204*PCG!$C$5+N2O!H204*PCG!$C$6+HFC!H204+PFC!H204+'SF6'!H204</f>
        <v>2.0427534032779545E-4</v>
      </c>
      <c r="I204" s="94">
        <f>+'CO2'!I204+'abs CO2'!I204+'CH4'!I204*PCG!$C$5+N2O!I204*PCG!$C$6+HFC!I204+PFC!I204+'SF6'!I204</f>
        <v>2.1219485788300611E-4</v>
      </c>
      <c r="J204" s="94">
        <f>+'CO2'!J204+'abs CO2'!J204+'CH4'!J204*PCG!$C$5+N2O!J204*PCG!$C$6+HFC!J204+PFC!J204+'SF6'!J204</f>
        <v>2.2404921700223707E-4</v>
      </c>
      <c r="K204" s="94">
        <f>+'CO2'!K204+'abs CO2'!K204+'CH4'!K204*PCG!$C$5+N2O!K204*PCG!$C$6+HFC!K204+PFC!K204+'SF6'!K204</f>
        <v>2.1971609840227104E-4</v>
      </c>
      <c r="L204" s="94">
        <f>+'CO2'!L204+'abs CO2'!L204+'CH4'!L204*PCG!$C$5+N2O!L204*PCG!$C$6+HFC!L204+PFC!L204+'SF6'!L204</f>
        <v>2.2029102951350723E-4</v>
      </c>
      <c r="M204" s="94">
        <f>+'CO2'!M204+'abs CO2'!M204+'CH4'!M204*PCG!$C$5+N2O!M204*PCG!$C$6+HFC!M204+PFC!M204+'SF6'!M204</f>
        <v>2.0194615494541901E-4</v>
      </c>
      <c r="N204" s="94">
        <f>+'CO2'!N204+'abs CO2'!N204+'CH4'!N204*PCG!$C$5+N2O!N204*PCG!$C$6+HFC!N204+PFC!N204+'SF6'!N204</f>
        <v>2.3031894338084387E-4</v>
      </c>
      <c r="O204" s="94">
        <f>+'CO2'!O204+'abs CO2'!O204+'CH4'!O204*PCG!$C$5+N2O!O204*PCG!$C$6+HFC!O204+PFC!O204+'SF6'!O204</f>
        <v>2.2649886702205325E-4</v>
      </c>
      <c r="P204" s="94">
        <f>+'CO2'!P204+'abs CO2'!P204+'CH4'!P204*PCG!$C$5+N2O!P204*PCG!$C$6+HFC!P204+PFC!P204+'SF6'!P204</f>
        <v>1.9935915860156808E-4</v>
      </c>
      <c r="Q204" s="94">
        <f>+'CO2'!Q204+'abs CO2'!Q204+'CH4'!Q204*PCG!$C$5+N2O!Q204*PCG!$C$6+HFC!Q204+PFC!Q204+'SF6'!Q204</f>
        <v>1.8796213389826169E-4</v>
      </c>
      <c r="R204" s="94">
        <f>+'CO2'!R204+'abs CO2'!R204+'CH4'!R204*PCG!$C$5+N2O!R204*PCG!$C$6+HFC!R204+PFC!R204+'SF6'!R204</f>
        <v>1.8180788235893573E-4</v>
      </c>
      <c r="S204" s="94">
        <f>+'CO2'!S204+'abs CO2'!S204+'CH4'!S204*PCG!$C$5+N2O!S204*PCG!$C$6+HFC!S204+PFC!S204+'SF6'!S204</f>
        <v>1.7666020802865209E-4</v>
      </c>
      <c r="T204" s="94">
        <f>+'CO2'!T204+'abs CO2'!T204+'CH4'!T204*PCG!$C$5+N2O!T204*PCG!$C$6+HFC!T204+PFC!T204+'SF6'!T204</f>
        <v>1.5615212527964205E-4</v>
      </c>
      <c r="U204" s="94">
        <f>+'CO2'!U204+'abs CO2'!U204+'CH4'!U204*PCG!$C$5+N2O!U204*PCG!$C$6+HFC!U204+PFC!U204+'SF6'!U204</f>
        <v>1.5186799291757786E-4</v>
      </c>
      <c r="V204" s="94">
        <f>+'CO2'!V204+'abs CO2'!V204+'CH4'!V204*PCG!$C$5+N2O!V204*PCG!$C$6+HFC!V204+PFC!V204+'SF6'!V204</f>
        <v>1.4742793165328568E-4</v>
      </c>
      <c r="W204" s="94">
        <f>+'CO2'!W204+'abs CO2'!W204+'CH4'!W204*PCG!$C$5+N2O!W204*PCG!$C$6+HFC!W204+PFC!W204+'SF6'!W204</f>
        <v>1.4764605664900214E-4</v>
      </c>
      <c r="X204" s="94">
        <f>+'CO2'!X204+'abs CO2'!X204+'CH4'!X204*PCG!$C$5+N2O!X204*PCG!$C$6+HFC!X204+PFC!X204+'SF6'!X204</f>
        <v>1.526365877225499E-4</v>
      </c>
      <c r="Y204" s="94">
        <f>+'CO2'!Y204+'abs CO2'!Y204+'CH4'!Y204*PCG!$C$5+N2O!Y204*PCG!$C$6+HFC!Y204+PFC!Y204+'SF6'!Y204</f>
        <v>1.6814466078090635E-4</v>
      </c>
      <c r="Z204" s="94">
        <f>+'CO2'!Z204+'abs CO2'!Z204+'CH4'!Z204*PCG!$C$5+N2O!Z204*PCG!$C$6+HFC!Z204+PFC!Z204+'SF6'!Z204</f>
        <v>1.512106776653145E-4</v>
      </c>
      <c r="AA204" s="94">
        <f>+'CO2'!AA204+'abs CO2'!AA204+'CH4'!AA204*PCG!$C$5+N2O!AA204*PCG!$C$6+HFC!AA204+PFC!AA204+'SF6'!AA204</f>
        <v>1.406878005218394E-4</v>
      </c>
      <c r="AB204" s="94">
        <f>+'CO2'!AB204+'abs CO2'!AB204+'CH4'!AB204*PCG!$C$5+N2O!AB204*PCG!$C$6+HFC!AB204+PFC!AB204+'SF6'!AB204</f>
        <v>1.4649510881050971E-4</v>
      </c>
      <c r="AC204" s="94">
        <f>+'CO2'!AC204+'abs CO2'!AC204+'CH4'!AC204*PCG!$C$5+N2O!AC204*PCG!$C$6+HFC!AC204+PFC!AC204+'SF6'!AC204</f>
        <v>1.4548221116492802E-4</v>
      </c>
      <c r="AD204" s="94">
        <f>+'CO2'!AD204+'abs CO2'!AD204+'CH4'!AD204*PCG!$C$5+N2O!AD204*PCG!$C$6+HFC!AD204+PFC!AD204+'SF6'!AD204</f>
        <v>1.4064151505695891E-4</v>
      </c>
      <c r="AE204" s="94">
        <f>+'CO2'!AE204+'abs CO2'!AE204+'CH4'!AE204*PCG!$C$5+N2O!AE204*PCG!$C$6+HFC!AE204+PFC!AE204+'SF6'!AE204</f>
        <v>1.4311190689867049E-4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5.4196829973655283E-2</v>
      </c>
      <c r="D205" s="94">
        <f>+'CO2'!D205+'abs CO2'!D205+'CH4'!D205*PCG!$C$5+N2O!D205*PCG!$C$6+HFC!D205+PFC!D205+'SF6'!D205</f>
        <v>5.5843092380055422E-2</v>
      </c>
      <c r="E205" s="94">
        <f>+'CO2'!E205+'abs CO2'!E205+'CH4'!E205*PCG!$C$5+N2O!E205*PCG!$C$6+HFC!E205+PFC!E205+'SF6'!E205</f>
        <v>5.6696627946605155E-2</v>
      </c>
      <c r="F205" s="94">
        <f>+'CO2'!F205+'abs CO2'!F205+'CH4'!F205*PCG!$C$5+N2O!F205*PCG!$C$6+HFC!F205+PFC!F205+'SF6'!F205</f>
        <v>5.731554224848235E-2</v>
      </c>
      <c r="G205" s="94">
        <f>+'CO2'!G205+'abs CO2'!G205+'CH4'!G205*PCG!$C$5+N2O!G205*PCG!$C$6+HFC!G205+PFC!G205+'SF6'!G205</f>
        <v>5.9507735443750806E-2</v>
      </c>
      <c r="H205" s="94">
        <f>+'CO2'!H205+'abs CO2'!H205+'CH4'!H205*PCG!$C$5+N2O!H205*PCG!$C$6+HFC!H205+PFC!H205+'SF6'!H205</f>
        <v>5.9144803918658166E-2</v>
      </c>
      <c r="I205" s="94">
        <f>+'CO2'!I205+'abs CO2'!I205+'CH4'!I205*PCG!$C$5+N2O!I205*PCG!$C$6+HFC!I205+PFC!I205+'SF6'!I205</f>
        <v>6.1437779234140108E-2</v>
      </c>
      <c r="J205" s="94">
        <f>+'CO2'!J205+'abs CO2'!J205+'CH4'!J205*PCG!$C$5+N2O!J205*PCG!$C$6+HFC!J205+PFC!J205+'SF6'!J205</f>
        <v>6.4870027808849123E-2</v>
      </c>
      <c r="K205" s="94">
        <f>+'CO2'!K205+'abs CO2'!K205+'CH4'!K205*PCG!$C$5+N2O!K205*PCG!$C$6+HFC!K205+PFC!K205+'SF6'!K205</f>
        <v>6.3615439518652006E-2</v>
      </c>
      <c r="L205" s="94">
        <f>+'CO2'!L205+'abs CO2'!L205+'CH4'!L205*PCG!$C$5+N2O!L205*PCG!$C$6+HFC!L205+PFC!L205+'SF6'!L205</f>
        <v>6.378190203824069E-2</v>
      </c>
      <c r="M205" s="94">
        <f>+'CO2'!M205+'abs CO2'!M205+'CH4'!M205*PCG!$C$5+N2O!M205*PCG!$C$6+HFC!M205+PFC!M205+'SF6'!M205</f>
        <v>5.847042387596775E-2</v>
      </c>
      <c r="N205" s="94">
        <f>+'CO2'!N205+'abs CO2'!N205+'CH4'!N205*PCG!$C$5+N2O!N205*PCG!$C$6+HFC!N205+PFC!N205+'SF6'!N205</f>
        <v>6.6685331294288358E-2</v>
      </c>
      <c r="O205" s="94">
        <f>+'CO2'!O205+'abs CO2'!O205+'CH4'!O205*PCG!$C$5+N2O!O205*PCG!$C$6+HFC!O205+PFC!O205+'SF6'!O205</f>
        <v>6.5579286546878252E-2</v>
      </c>
      <c r="P205" s="94">
        <f>+'CO2'!P205+'abs CO2'!P205+'CH4'!P205*PCG!$C$5+N2O!P205*PCG!$C$6+HFC!P205+PFC!P205+'SF6'!P205</f>
        <v>5.7721398608160959E-2</v>
      </c>
      <c r="Q205" s="94">
        <f>+'CO2'!Q205+'abs CO2'!Q205+'CH4'!Q205*PCG!$C$5+N2O!Q205*PCG!$C$6+HFC!Q205+PFC!Q205+'SF6'!Q205</f>
        <v>5.4421564226529349E-2</v>
      </c>
      <c r="R205" s="94">
        <f>+'CO2'!R205+'abs CO2'!R205+'CH4'!R205*PCG!$C$5+N2O!R205*PCG!$C$6+HFC!R205+PFC!R205+'SF6'!R205</f>
        <v>5.2639694716604908E-2</v>
      </c>
      <c r="S205" s="94">
        <f>+'CO2'!S205+'abs CO2'!S205+'CH4'!S205*PCG!$C$5+N2O!S205*PCG!$C$6+HFC!S205+PFC!S205+'SF6'!S205</f>
        <v>5.1149264259295779E-2</v>
      </c>
      <c r="T205" s="94">
        <f>+'CO2'!T205+'abs CO2'!T205+'CH4'!T205*PCG!$C$5+N2O!T205*PCG!$C$6+HFC!T205+PFC!T205+'SF6'!T205</f>
        <v>4.5211462217250808E-2</v>
      </c>
      <c r="U205" s="94">
        <f>+'CO2'!U205+'abs CO2'!U205+'CH4'!U205*PCG!$C$5+N2O!U205*PCG!$C$6+HFC!U205+PFC!U205+'SF6'!U205</f>
        <v>4.3971057143837318E-2</v>
      </c>
      <c r="V205" s="94">
        <f>+'CO2'!V205+'abs CO2'!V205+'CH4'!V205*PCG!$C$5+N2O!V205*PCG!$C$6+HFC!V205+PFC!V205+'SF6'!V205</f>
        <v>4.2685505239030835E-2</v>
      </c>
      <c r="W205" s="94">
        <f>+'CO2'!W205+'abs CO2'!W205+'CH4'!W205*PCG!$C$5+N2O!W205*PCG!$C$6+HFC!W205+PFC!W205+'SF6'!W205</f>
        <v>4.2748659999075338E-2</v>
      </c>
      <c r="X205" s="94">
        <f>+'CO2'!X205+'abs CO2'!X205+'CH4'!X205*PCG!$C$5+N2O!X205*PCG!$C$6+HFC!X205+PFC!X205+'SF6'!X205</f>
        <v>4.4193592027196346E-2</v>
      </c>
      <c r="Y205" s="94">
        <f>+'CO2'!Y205+'abs CO2'!Y205+'CH4'!Y205*PCG!$C$5+N2O!Y205*PCG!$C$6+HFC!Y205+PFC!Y205+'SF6'!Y205</f>
        <v>4.8683717652349516E-2</v>
      </c>
      <c r="Z205" s="94">
        <f>+'CO2'!Z205+'abs CO2'!Z205+'CH4'!Z205*PCG!$C$5+N2O!Z205*PCG!$C$6+HFC!Z205+PFC!Z205+'SF6'!Z205</f>
        <v>4.3780741554860815E-2</v>
      </c>
      <c r="AA205" s="94">
        <f>+'CO2'!AA205+'abs CO2'!AA205+'CH4'!AA205*PCG!$C$5+N2O!AA205*PCG!$C$6+HFC!AA205+PFC!AA205+'SF6'!AA205</f>
        <v>4.0734003244146194E-2</v>
      </c>
      <c r="AB205" s="94">
        <f>+'CO2'!AB205+'abs CO2'!AB205+'CH4'!AB205*PCG!$C$5+N2O!AB205*PCG!$C$6+HFC!AB205+PFC!AB205+'SF6'!AB205</f>
        <v>4.241542063636515E-2</v>
      </c>
      <c r="AC205" s="94">
        <f>+'CO2'!AC205+'abs CO2'!AC205+'CH4'!AC205*PCG!$C$5+N2O!AC205*PCG!$C$6+HFC!AC205+PFC!AC205+'SF6'!AC205</f>
        <v>4.2122151597912126E-2</v>
      </c>
      <c r="AD205" s="94">
        <f>+'CO2'!AD205+'abs CO2'!AD205+'CH4'!AD205*PCG!$C$5+N2O!AD205*PCG!$C$6+HFC!AD205+PFC!AD205+'SF6'!AD205</f>
        <v>4.0720601994929086E-2</v>
      </c>
      <c r="AE205" s="94">
        <f>+'CO2'!AE205+'abs CO2'!AE205+'CH4'!AE205*PCG!$C$5+N2O!AE205*PCG!$C$6+HFC!AE205+PFC!AE205+'SF6'!AE205</f>
        <v>4.1435866210599089E-2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7.2587677599864078</v>
      </c>
      <c r="D206" s="33">
        <f t="shared" si="52"/>
        <v>7.3074484189513464</v>
      </c>
      <c r="E206" s="33">
        <f t="shared" si="52"/>
        <v>7.3510367739811837</v>
      </c>
      <c r="F206" s="33">
        <f t="shared" si="52"/>
        <v>7.4445906411263767</v>
      </c>
      <c r="G206" s="33">
        <f t="shared" si="52"/>
        <v>7.581355100978997</v>
      </c>
      <c r="H206" s="33">
        <f t="shared" si="52"/>
        <v>7.5823683131941637</v>
      </c>
      <c r="I206" s="33">
        <f t="shared" si="52"/>
        <v>7.7223404892862444</v>
      </c>
      <c r="J206" s="33">
        <f t="shared" si="52"/>
        <v>8.1421499999999991</v>
      </c>
      <c r="K206" s="33">
        <f t="shared" si="52"/>
        <v>8.1191449999999978</v>
      </c>
      <c r="L206" s="33">
        <f t="shared" si="52"/>
        <v>8.0961400000000001</v>
      </c>
      <c r="M206" s="33">
        <f t="shared" si="52"/>
        <v>8.0731350000000006</v>
      </c>
      <c r="N206" s="33">
        <f t="shared" si="52"/>
        <v>8.0501300000000011</v>
      </c>
      <c r="O206" s="33">
        <f t="shared" si="52"/>
        <v>8.0271250000000016</v>
      </c>
      <c r="P206" s="33">
        <f t="shared" si="52"/>
        <v>8.0041200000000003</v>
      </c>
      <c r="Q206" s="33">
        <f t="shared" si="52"/>
        <v>7.9811149999999991</v>
      </c>
      <c r="R206" s="33">
        <f t="shared" si="52"/>
        <v>7.9581099999999996</v>
      </c>
      <c r="S206" s="33">
        <f t="shared" si="52"/>
        <v>7.9351049999999992</v>
      </c>
      <c r="T206" s="33">
        <f t="shared" si="52"/>
        <v>7.9120999999999997</v>
      </c>
      <c r="U206" s="33">
        <f t="shared" si="52"/>
        <v>7.9234674518231554</v>
      </c>
      <c r="V206" s="33">
        <f t="shared" si="52"/>
        <v>7.9348349036463128</v>
      </c>
      <c r="W206" s="33">
        <f t="shared" si="52"/>
        <v>7.9462023554694685</v>
      </c>
      <c r="X206" s="33">
        <f t="shared" si="52"/>
        <v>7.2301629776906688</v>
      </c>
      <c r="Y206" s="33">
        <f t="shared" si="52"/>
        <v>6.5141235999118674</v>
      </c>
      <c r="Z206" s="33">
        <f t="shared" si="52"/>
        <v>5.7980842221330668</v>
      </c>
      <c r="AA206" s="33">
        <f t="shared" si="52"/>
        <v>6.2164162335573909</v>
      </c>
      <c r="AB206" s="33">
        <f t="shared" si="52"/>
        <v>6.6347482449817168</v>
      </c>
      <c r="AC206" s="33">
        <f t="shared" si="52"/>
        <v>6.2126599887532556</v>
      </c>
      <c r="AD206" s="33">
        <f t="shared" si="52"/>
        <v>5.7905717325247954</v>
      </c>
      <c r="AE206" s="33">
        <f t="shared" si="52"/>
        <v>5.3685459762963363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4.5497499999999995</v>
      </c>
      <c r="D208" s="94">
        <f>+'CO2'!D208+'abs CO2'!D208+'CH4'!D208*PCG!$C$5+N2O!D208*PCG!$C$6+HFC!D208+PFC!D208+'SF6'!D208</f>
        <v>4.6267499999999995</v>
      </c>
      <c r="E208" s="94">
        <f>+'CO2'!E208+'abs CO2'!E208+'CH4'!E208*PCG!$C$5+N2O!E208*PCG!$C$6+HFC!E208+PFC!E208+'SF6'!E208</f>
        <v>4.7037499999999994</v>
      </c>
      <c r="F208" s="94">
        <f>+'CO2'!F208+'abs CO2'!F208+'CH4'!F208*PCG!$C$5+N2O!F208*PCG!$C$6+HFC!F208+PFC!F208+'SF6'!F208</f>
        <v>4.7807499999999994</v>
      </c>
      <c r="G208" s="94">
        <f>+'CO2'!G208+'abs CO2'!G208+'CH4'!G208*PCG!$C$5+N2O!G208*PCG!$C$6+HFC!G208+PFC!G208+'SF6'!G208</f>
        <v>4.8577499999999993</v>
      </c>
      <c r="H208" s="94">
        <f>+'CO2'!H208+'abs CO2'!H208+'CH4'!H208*PCG!$C$5+N2O!H208*PCG!$C$6+HFC!H208+PFC!H208+'SF6'!H208</f>
        <v>4.9347499999999993</v>
      </c>
      <c r="I208" s="94">
        <f>+'CO2'!I208+'abs CO2'!I208+'CH4'!I208*PCG!$C$5+N2O!I208*PCG!$C$6+HFC!I208+PFC!I208+'SF6'!I208</f>
        <v>5.0117499999999993</v>
      </c>
      <c r="J208" s="94">
        <f>+'CO2'!J208+'abs CO2'!J208+'CH4'!J208*PCG!$C$5+N2O!J208*PCG!$C$6+HFC!J208+PFC!J208+'SF6'!J208</f>
        <v>5.0887499999999992</v>
      </c>
      <c r="K208" s="94">
        <f>+'CO2'!K208+'abs CO2'!K208+'CH4'!K208*PCG!$C$5+N2O!K208*PCG!$C$6+HFC!K208+PFC!K208+'SF6'!K208</f>
        <v>5.0845499999999992</v>
      </c>
      <c r="L208" s="94">
        <f>+'CO2'!L208+'abs CO2'!L208+'CH4'!L208*PCG!$C$5+N2O!L208*PCG!$C$6+HFC!L208+PFC!L208+'SF6'!L208</f>
        <v>5.0803499999999993</v>
      </c>
      <c r="M208" s="94">
        <f>+'CO2'!M208+'abs CO2'!M208+'CH4'!M208*PCG!$C$5+N2O!M208*PCG!$C$6+HFC!M208+PFC!M208+'SF6'!M208</f>
        <v>5.0761500000000011</v>
      </c>
      <c r="N208" s="94">
        <f>+'CO2'!N208+'abs CO2'!N208+'CH4'!N208*PCG!$C$5+N2O!N208*PCG!$C$6+HFC!N208+PFC!N208+'SF6'!N208</f>
        <v>5.0719500000000011</v>
      </c>
      <c r="O208" s="94">
        <f>+'CO2'!O208+'abs CO2'!O208+'CH4'!O208*PCG!$C$5+N2O!O208*PCG!$C$6+HFC!O208+PFC!O208+'SF6'!O208</f>
        <v>5.0677500000000011</v>
      </c>
      <c r="P208" s="94">
        <f>+'CO2'!P208+'abs CO2'!P208+'CH4'!P208*PCG!$C$5+N2O!P208*PCG!$C$6+HFC!P208+PFC!P208+'SF6'!P208</f>
        <v>5.0635500000000011</v>
      </c>
      <c r="Q208" s="94">
        <f>+'CO2'!Q208+'abs CO2'!Q208+'CH4'!Q208*PCG!$C$5+N2O!Q208*PCG!$C$6+HFC!Q208+PFC!Q208+'SF6'!Q208</f>
        <v>5.0593500000000002</v>
      </c>
      <c r="R208" s="94">
        <f>+'CO2'!R208+'abs CO2'!R208+'CH4'!R208*PCG!$C$5+N2O!R208*PCG!$C$6+HFC!R208+PFC!R208+'SF6'!R208</f>
        <v>5.0551500000000003</v>
      </c>
      <c r="S208" s="94">
        <f>+'CO2'!S208+'abs CO2'!S208+'CH4'!S208*PCG!$C$5+N2O!S208*PCG!$C$6+HFC!S208+PFC!S208+'SF6'!S208</f>
        <v>5.0509500000000003</v>
      </c>
      <c r="T208" s="94">
        <f>+'CO2'!T208+'abs CO2'!T208+'CH4'!T208*PCG!$C$5+N2O!T208*PCG!$C$6+HFC!T208+PFC!T208+'SF6'!T208</f>
        <v>5.0467499999999994</v>
      </c>
      <c r="U208" s="94">
        <f>+'CO2'!U208+'abs CO2'!U208+'CH4'!U208*PCG!$C$5+N2O!U208*PCG!$C$6+HFC!U208+PFC!U208+'SF6'!U208</f>
        <v>5.0783937018231553</v>
      </c>
      <c r="V208" s="94">
        <f>+'CO2'!V208+'abs CO2'!V208+'CH4'!V208*PCG!$C$5+N2O!V208*PCG!$C$6+HFC!V208+PFC!V208+'SF6'!V208</f>
        <v>5.1100374036463121</v>
      </c>
      <c r="W208" s="94">
        <f>+'CO2'!W208+'abs CO2'!W208+'CH4'!W208*PCG!$C$5+N2O!W208*PCG!$C$6+HFC!W208+PFC!W208+'SF6'!W208</f>
        <v>5.1416811054694689</v>
      </c>
      <c r="X208" s="94">
        <f>+'CO2'!X208+'abs CO2'!X208+'CH4'!X208*PCG!$C$5+N2O!X208*PCG!$C$6+HFC!X208+PFC!X208+'SF6'!X208</f>
        <v>4.4459179776906677</v>
      </c>
      <c r="Y208" s="94">
        <f>+'CO2'!Y208+'abs CO2'!Y208+'CH4'!Y208*PCG!$C$5+N2O!Y208*PCG!$C$6+HFC!Y208+PFC!Y208+'SF6'!Y208</f>
        <v>3.7501548499118673</v>
      </c>
      <c r="Z208" s="94">
        <f>+'CO2'!Z208+'abs CO2'!Z208+'CH4'!Z208*PCG!$C$5+N2O!Z208*PCG!$C$6+HFC!Z208+PFC!Z208+'SF6'!Z208</f>
        <v>3.0543917221330665</v>
      </c>
      <c r="AA208" s="94">
        <f>+'CO2'!AA208+'abs CO2'!AA208+'CH4'!AA208*PCG!$C$5+N2O!AA208*PCG!$C$6+HFC!AA208+PFC!AA208+'SF6'!AA208</f>
        <v>3.4929999835573904</v>
      </c>
      <c r="AB208" s="94">
        <f>+'CO2'!AB208+'abs CO2'!AB208+'CH4'!AB208*PCG!$C$5+N2O!AB208*PCG!$C$6+HFC!AB208+PFC!AB208+'SF6'!AB208</f>
        <v>3.9316082449817156</v>
      </c>
      <c r="AC208" s="94">
        <f>+'CO2'!AC208+'abs CO2'!AC208+'CH4'!AC208*PCG!$C$5+N2O!AC208*PCG!$C$6+HFC!AC208+PFC!AC208+'SF6'!AC208</f>
        <v>3.5297774887532545</v>
      </c>
      <c r="AD208" s="94">
        <f>+'CO2'!AD208+'abs CO2'!AD208+'CH4'!AD208*PCG!$C$5+N2O!AD208*PCG!$C$6+HFC!AD208+PFC!AD208+'SF6'!AD208</f>
        <v>3.1279467325247952</v>
      </c>
      <c r="AE208" s="94">
        <f>+'CO2'!AE208+'abs CO2'!AE208+'CH4'!AE208*PCG!$C$5+N2O!AE208*PCG!$C$6+HFC!AE208+PFC!AE208+'SF6'!AE208</f>
        <v>2.7261159762963354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1.5033177599864085</v>
      </c>
      <c r="D209" s="94">
        <f>+'CO2'!D209+'abs CO2'!D209+'CH4'!D209*PCG!$C$5+N2O!D209*PCG!$C$6+HFC!D209+PFC!D209+'SF6'!D209</f>
        <v>1.4745484189513474</v>
      </c>
      <c r="E209" s="94">
        <f>+'CO2'!E209+'abs CO2'!E209+'CH4'!E209*PCG!$C$5+N2O!E209*PCG!$C$6+HFC!E209+PFC!E209+'SF6'!E209</f>
        <v>1.4406867739811844</v>
      </c>
      <c r="F209" s="94">
        <f>+'CO2'!F209+'abs CO2'!F209+'CH4'!F209*PCG!$C$5+N2O!F209*PCG!$C$6+HFC!F209+PFC!F209+'SF6'!F209</f>
        <v>1.4567906411263776</v>
      </c>
      <c r="G209" s="94">
        <f>+'CO2'!G209+'abs CO2'!G209+'CH4'!G209*PCG!$C$5+N2O!G209*PCG!$C$6+HFC!G209+PFC!G209+'SF6'!G209</f>
        <v>1.5161051009789972</v>
      </c>
      <c r="H209" s="94">
        <f>+'CO2'!H209+'abs CO2'!H209+'CH4'!H209*PCG!$C$5+N2O!H209*PCG!$C$6+HFC!H209+PFC!H209+'SF6'!H209</f>
        <v>1.4396683131941641</v>
      </c>
      <c r="I209" s="94">
        <f>+'CO2'!I209+'abs CO2'!I209+'CH4'!I209*PCG!$C$5+N2O!I209*PCG!$C$6+HFC!I209+PFC!I209+'SF6'!I209</f>
        <v>1.5021904892862452</v>
      </c>
      <c r="J209" s="94">
        <f>+'CO2'!J209+'abs CO2'!J209+'CH4'!J209*PCG!$C$5+N2O!J209*PCG!$C$6+HFC!J209+PFC!J209+'SF6'!J209</f>
        <v>1.8445499999999999</v>
      </c>
      <c r="K209" s="94">
        <f>+'CO2'!K209+'abs CO2'!K209+'CH4'!K209*PCG!$C$5+N2O!K209*PCG!$C$6+HFC!K209+PFC!K209+'SF6'!K209</f>
        <v>1.84077</v>
      </c>
      <c r="L209" s="94">
        <f>+'CO2'!L209+'abs CO2'!L209+'CH4'!L209*PCG!$C$5+N2O!L209*PCG!$C$6+HFC!L209+PFC!L209+'SF6'!L209</f>
        <v>1.8369899999999999</v>
      </c>
      <c r="M209" s="94">
        <f>+'CO2'!M209+'abs CO2'!M209+'CH4'!M209*PCG!$C$5+N2O!M209*PCG!$C$6+HFC!M209+PFC!M209+'SF6'!M209</f>
        <v>1.8332099999999998</v>
      </c>
      <c r="N209" s="94">
        <f>+'CO2'!N209+'abs CO2'!N209+'CH4'!N209*PCG!$C$5+N2O!N209*PCG!$C$6+HFC!N209+PFC!N209+'SF6'!N209</f>
        <v>1.8294299999999999</v>
      </c>
      <c r="O209" s="94">
        <f>+'CO2'!O209+'abs CO2'!O209+'CH4'!O209*PCG!$C$5+N2O!O209*PCG!$C$6+HFC!O209+PFC!O209+'SF6'!O209</f>
        <v>1.8256499999999996</v>
      </c>
      <c r="P209" s="94">
        <f>+'CO2'!P209+'abs CO2'!P209+'CH4'!P209*PCG!$C$5+N2O!P209*PCG!$C$6+HFC!P209+PFC!P209+'SF6'!P209</f>
        <v>1.8218699999999997</v>
      </c>
      <c r="Q209" s="94">
        <f>+'CO2'!Q209+'abs CO2'!Q209+'CH4'!Q209*PCG!$C$5+N2O!Q209*PCG!$C$6+HFC!Q209+PFC!Q209+'SF6'!Q209</f>
        <v>1.8180899999999995</v>
      </c>
      <c r="R209" s="94">
        <f>+'CO2'!R209+'abs CO2'!R209+'CH4'!R209*PCG!$C$5+N2O!R209*PCG!$C$6+HFC!R209+PFC!R209+'SF6'!R209</f>
        <v>1.8143099999999999</v>
      </c>
      <c r="S209" s="94">
        <f>+'CO2'!S209+'abs CO2'!S209+'CH4'!S209*PCG!$C$5+N2O!S209*PCG!$C$6+HFC!S209+PFC!S209+'SF6'!S209</f>
        <v>1.8105299999999998</v>
      </c>
      <c r="T209" s="94">
        <f>+'CO2'!T209+'abs CO2'!T209+'CH4'!T209*PCG!$C$5+N2O!T209*PCG!$C$6+HFC!T209+PFC!T209+'SF6'!T209</f>
        <v>1.8067500000000001</v>
      </c>
      <c r="U209" s="94">
        <f>+'CO2'!U209+'abs CO2'!U209+'CH4'!U209*PCG!$C$5+N2O!U209*PCG!$C$6+HFC!U209+PFC!U209+'SF6'!U209</f>
        <v>1.80297</v>
      </c>
      <c r="V209" s="94">
        <f>+'CO2'!V209+'abs CO2'!V209+'CH4'!V209*PCG!$C$5+N2O!V209*PCG!$C$6+HFC!V209+PFC!V209+'SF6'!V209</f>
        <v>1.7991900000000001</v>
      </c>
      <c r="W209" s="94">
        <f>+'CO2'!W209+'abs CO2'!W209+'CH4'!W209*PCG!$C$5+N2O!W209*PCG!$C$6+HFC!W209+PFC!W209+'SF6'!W209</f>
        <v>1.7954100000000004</v>
      </c>
      <c r="X209" s="94">
        <f>+'CO2'!X209+'abs CO2'!X209+'CH4'!X209*PCG!$C$5+N2O!X209*PCG!$C$6+HFC!X209+PFC!X209+'SF6'!X209</f>
        <v>1.7916300000000007</v>
      </c>
      <c r="Y209" s="94">
        <f>+'CO2'!Y209+'abs CO2'!Y209+'CH4'!Y209*PCG!$C$5+N2O!Y209*PCG!$C$6+HFC!Y209+PFC!Y209+'SF6'!Y209</f>
        <v>1.7878500000000006</v>
      </c>
      <c r="Z209" s="94">
        <f>+'CO2'!Z209+'abs CO2'!Z209+'CH4'!Z209*PCG!$C$5+N2O!Z209*PCG!$C$6+HFC!Z209+PFC!Z209+'SF6'!Z209</f>
        <v>1.7840700000000012</v>
      </c>
      <c r="AA209" s="94">
        <f>+'CO2'!AA209+'abs CO2'!AA209+'CH4'!AA209*PCG!$C$5+N2O!AA209*PCG!$C$6+HFC!AA209+PFC!AA209+'SF6'!AA209</f>
        <v>1.780290000000001</v>
      </c>
      <c r="AB209" s="94">
        <f>+'CO2'!AB209+'abs CO2'!AB209+'CH4'!AB209*PCG!$C$5+N2O!AB209*PCG!$C$6+HFC!AB209+PFC!AB209+'SF6'!AB209</f>
        <v>1.7765100000000014</v>
      </c>
      <c r="AC209" s="94">
        <f>+'CO2'!AC209+'abs CO2'!AC209+'CH4'!AC209*PCG!$C$5+N2O!AC209*PCG!$C$6+HFC!AC209+PFC!AC209+'SF6'!AC209</f>
        <v>1.7727300000000012</v>
      </c>
      <c r="AD209" s="94">
        <f>+'CO2'!AD209+'abs CO2'!AD209+'CH4'!AD209*PCG!$C$5+N2O!AD209*PCG!$C$6+HFC!AD209+PFC!AD209+'SF6'!AD209</f>
        <v>1.7689500000000014</v>
      </c>
      <c r="AE209" s="94">
        <f>+'CO2'!AE209+'abs CO2'!AE209+'CH4'!AE209*PCG!$C$5+N2O!AE209*PCG!$C$6+HFC!AE209+PFC!AE209+'SF6'!AE209</f>
        <v>1.7651700000000017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1.1930000000000001</v>
      </c>
      <c r="D210" s="94">
        <f>+'CO2'!D210+'abs CO2'!D210+'CH4'!D210*PCG!$C$5+N2O!D210*PCG!$C$6+HFC!D210+PFC!D210+'SF6'!D210</f>
        <v>1.19275</v>
      </c>
      <c r="E210" s="94">
        <f>+'CO2'!E210+'abs CO2'!E210+'CH4'!E210*PCG!$C$5+N2O!E210*PCG!$C$6+HFC!E210+PFC!E210+'SF6'!E210</f>
        <v>1.1924999999999999</v>
      </c>
      <c r="F210" s="94">
        <f>+'CO2'!F210+'abs CO2'!F210+'CH4'!F210*PCG!$C$5+N2O!F210*PCG!$C$6+HFC!F210+PFC!F210+'SF6'!F210</f>
        <v>1.1922499999999998</v>
      </c>
      <c r="G210" s="94">
        <f>+'CO2'!G210+'abs CO2'!G210+'CH4'!G210*PCG!$C$5+N2O!G210*PCG!$C$6+HFC!G210+PFC!G210+'SF6'!G210</f>
        <v>1.1919999999999999</v>
      </c>
      <c r="H210" s="94">
        <f>+'CO2'!H210+'abs CO2'!H210+'CH4'!H210*PCG!$C$5+N2O!H210*PCG!$C$6+HFC!H210+PFC!H210+'SF6'!H210</f>
        <v>1.1917499999999999</v>
      </c>
      <c r="I210" s="94">
        <f>+'CO2'!I210+'abs CO2'!I210+'CH4'!I210*PCG!$C$5+N2O!I210*PCG!$C$6+HFC!I210+PFC!I210+'SF6'!I210</f>
        <v>1.1915</v>
      </c>
      <c r="J210" s="94">
        <f>+'CO2'!J210+'abs CO2'!J210+'CH4'!J210*PCG!$C$5+N2O!J210*PCG!$C$6+HFC!J210+PFC!J210+'SF6'!J210</f>
        <v>1.1912499999999999</v>
      </c>
      <c r="K210" s="94">
        <f>+'CO2'!K210+'abs CO2'!K210+'CH4'!K210*PCG!$C$5+N2O!K210*PCG!$C$6+HFC!K210+PFC!K210+'SF6'!K210</f>
        <v>1.1756</v>
      </c>
      <c r="L210" s="94">
        <f>+'CO2'!L210+'abs CO2'!L210+'CH4'!L210*PCG!$C$5+N2O!L210*PCG!$C$6+HFC!L210+PFC!L210+'SF6'!L210</f>
        <v>1.1599499999999996</v>
      </c>
      <c r="M210" s="94">
        <f>+'CO2'!M210+'abs CO2'!M210+'CH4'!M210*PCG!$C$5+N2O!M210*PCG!$C$6+HFC!M210+PFC!M210+'SF6'!M210</f>
        <v>1.1442999999999997</v>
      </c>
      <c r="N210" s="94">
        <f>+'CO2'!N210+'abs CO2'!N210+'CH4'!N210*PCG!$C$5+N2O!N210*PCG!$C$6+HFC!N210+PFC!N210+'SF6'!N210</f>
        <v>1.1286499999999997</v>
      </c>
      <c r="O210" s="94">
        <f>+'CO2'!O210+'abs CO2'!O210+'CH4'!O210*PCG!$C$5+N2O!O210*PCG!$C$6+HFC!O210+PFC!O210+'SF6'!O210</f>
        <v>1.113</v>
      </c>
      <c r="P210" s="94">
        <f>+'CO2'!P210+'abs CO2'!P210+'CH4'!P210*PCG!$C$5+N2O!P210*PCG!$C$6+HFC!P210+PFC!P210+'SF6'!P210</f>
        <v>1.0973499999999998</v>
      </c>
      <c r="Q210" s="94">
        <f>+'CO2'!Q210+'abs CO2'!Q210+'CH4'!Q210*PCG!$C$5+N2O!Q210*PCG!$C$6+HFC!Q210+PFC!Q210+'SF6'!Q210</f>
        <v>1.0816999999999999</v>
      </c>
      <c r="R210" s="94">
        <f>+'CO2'!R210+'abs CO2'!R210+'CH4'!R210*PCG!$C$5+N2O!R210*PCG!$C$6+HFC!R210+PFC!R210+'SF6'!R210</f>
        <v>1.0660499999999999</v>
      </c>
      <c r="S210" s="94">
        <f>+'CO2'!S210+'abs CO2'!S210+'CH4'!S210*PCG!$C$5+N2O!S210*PCG!$C$6+HFC!S210+PFC!S210+'SF6'!S210</f>
        <v>1.0504</v>
      </c>
      <c r="T210" s="94">
        <f>+'CO2'!T210+'abs CO2'!T210+'CH4'!T210*PCG!$C$5+N2O!T210*PCG!$C$6+HFC!T210+PFC!T210+'SF6'!T210</f>
        <v>1.0347499999999998</v>
      </c>
      <c r="U210" s="94">
        <f>+'CO2'!U210+'abs CO2'!U210+'CH4'!U210*PCG!$C$5+N2O!U210*PCG!$C$6+HFC!U210+PFC!U210+'SF6'!U210</f>
        <v>1.0191000000000001</v>
      </c>
      <c r="V210" s="94">
        <f>+'CO2'!V210+'abs CO2'!V210+'CH4'!V210*PCG!$C$5+N2O!V210*PCG!$C$6+HFC!V210+PFC!V210+'SF6'!V210</f>
        <v>1.0034499999999997</v>
      </c>
      <c r="W210" s="94">
        <f>+'CO2'!W210+'abs CO2'!W210+'CH4'!W210*PCG!$C$5+N2O!W210*PCG!$C$6+HFC!W210+PFC!W210+'SF6'!W210</f>
        <v>0.98779999999999957</v>
      </c>
      <c r="X210" s="94">
        <f>+'CO2'!X210+'abs CO2'!X210+'CH4'!X210*PCG!$C$5+N2O!X210*PCG!$C$6+HFC!X210+PFC!X210+'SF6'!X210</f>
        <v>0.97214999999999963</v>
      </c>
      <c r="Y210" s="94">
        <f>+'CO2'!Y210+'abs CO2'!Y210+'CH4'!Y210*PCG!$C$5+N2O!Y210*PCG!$C$6+HFC!Y210+PFC!Y210+'SF6'!Y210</f>
        <v>0.95649999999999957</v>
      </c>
      <c r="Z210" s="94">
        <f>+'CO2'!Z210+'abs CO2'!Z210+'CH4'!Z210*PCG!$C$5+N2O!Z210*PCG!$C$6+HFC!Z210+PFC!Z210+'SF6'!Z210</f>
        <v>0.9408499999999993</v>
      </c>
      <c r="AA210" s="94">
        <f>+'CO2'!AA210+'abs CO2'!AA210+'CH4'!AA210*PCG!$C$5+N2O!AA210*PCG!$C$6+HFC!AA210+PFC!AA210+'SF6'!AA210</f>
        <v>0.92519999999999925</v>
      </c>
      <c r="AB210" s="94">
        <f>+'CO2'!AB210+'abs CO2'!AB210+'CH4'!AB210*PCG!$C$5+N2O!AB210*PCG!$C$6+HFC!AB210+PFC!AB210+'SF6'!AB210</f>
        <v>0.90954999999999919</v>
      </c>
      <c r="AC210" s="94">
        <f>+'CO2'!AC210+'abs CO2'!AC210+'CH4'!AC210*PCG!$C$5+N2O!AC210*PCG!$C$6+HFC!AC210+PFC!AC210+'SF6'!AC210</f>
        <v>0.89389999999999925</v>
      </c>
      <c r="AD210" s="94">
        <f>+'CO2'!AD210+'abs CO2'!AD210+'CH4'!AD210*PCG!$C$5+N2O!AD210*PCG!$C$6+HFC!AD210+PFC!AD210+'SF6'!AD210</f>
        <v>0.87824999999999898</v>
      </c>
      <c r="AE210" s="94">
        <f>+'CO2'!AE210+'abs CO2'!AE210+'CH4'!AE210*PCG!$C$5+N2O!AE210*PCG!$C$6+HFC!AE210+PFC!AE210+'SF6'!AE210</f>
        <v>0.86259999999999881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1.2699999999999999E-2</v>
      </c>
      <c r="D212" s="94">
        <f>+'CO2'!D212+'abs CO2'!D212+'CH4'!D212*PCG!$C$5+N2O!D212*PCG!$C$6+HFC!D212+PFC!D212+'SF6'!D212</f>
        <v>1.34E-2</v>
      </c>
      <c r="E212" s="94">
        <f>+'CO2'!E212+'abs CO2'!E212+'CH4'!E212*PCG!$C$5+N2O!E212*PCG!$C$6+HFC!E212+PFC!E212+'SF6'!E212</f>
        <v>1.4099999999999998E-2</v>
      </c>
      <c r="F212" s="94">
        <f>+'CO2'!F212+'abs CO2'!F212+'CH4'!F212*PCG!$C$5+N2O!F212*PCG!$C$6+HFC!F212+PFC!F212+'SF6'!F212</f>
        <v>1.4799999999999999E-2</v>
      </c>
      <c r="G212" s="94">
        <f>+'CO2'!G212+'abs CO2'!G212+'CH4'!G212*PCG!$C$5+N2O!G212*PCG!$C$6+HFC!G212+PFC!G212+'SF6'!G212</f>
        <v>1.55E-2</v>
      </c>
      <c r="H212" s="94">
        <f>+'CO2'!H212+'abs CO2'!H212+'CH4'!H212*PCG!$C$5+N2O!H212*PCG!$C$6+HFC!H212+PFC!H212+'SF6'!H212</f>
        <v>1.6199999999999999E-2</v>
      </c>
      <c r="I212" s="94">
        <f>+'CO2'!I212+'abs CO2'!I212+'CH4'!I212*PCG!$C$5+N2O!I212*PCG!$C$6+HFC!I212+PFC!I212+'SF6'!I212</f>
        <v>1.6899999999999998E-2</v>
      </c>
      <c r="J212" s="94">
        <f>+'CO2'!J212+'abs CO2'!J212+'CH4'!J212*PCG!$C$5+N2O!J212*PCG!$C$6+HFC!J212+PFC!J212+'SF6'!J212</f>
        <v>1.7600000000000001E-2</v>
      </c>
      <c r="K212" s="94">
        <f>+'CO2'!K212+'abs CO2'!K212+'CH4'!K212*PCG!$C$5+N2O!K212*PCG!$C$6+HFC!K212+PFC!K212+'SF6'!K212</f>
        <v>1.746E-2</v>
      </c>
      <c r="L212" s="94">
        <f>+'CO2'!L212+'abs CO2'!L212+'CH4'!L212*PCG!$C$5+N2O!L212*PCG!$C$6+HFC!L212+PFC!L212+'SF6'!L212</f>
        <v>1.7319999999999999E-2</v>
      </c>
      <c r="M212" s="94">
        <f>+'CO2'!M212+'abs CO2'!M212+'CH4'!M212*PCG!$C$5+N2O!M212*PCG!$C$6+HFC!M212+PFC!M212+'SF6'!M212</f>
        <v>1.7179999999999997E-2</v>
      </c>
      <c r="N212" s="94">
        <f>+'CO2'!N212+'abs CO2'!N212+'CH4'!N212*PCG!$C$5+N2O!N212*PCG!$C$6+HFC!N212+PFC!N212+'SF6'!N212</f>
        <v>1.7039999999999996E-2</v>
      </c>
      <c r="O212" s="94">
        <f>+'CO2'!O212+'abs CO2'!O212+'CH4'!O212*PCG!$C$5+N2O!O212*PCG!$C$6+HFC!O212+PFC!O212+'SF6'!O212</f>
        <v>1.6899999999999995E-2</v>
      </c>
      <c r="P212" s="94">
        <f>+'CO2'!P212+'abs CO2'!P212+'CH4'!P212*PCG!$C$5+N2O!P212*PCG!$C$6+HFC!P212+PFC!P212+'SF6'!P212</f>
        <v>1.6759999999999997E-2</v>
      </c>
      <c r="Q212" s="94">
        <f>+'CO2'!Q212+'abs CO2'!Q212+'CH4'!Q212*PCG!$C$5+N2O!Q212*PCG!$C$6+HFC!Q212+PFC!Q212+'SF6'!Q212</f>
        <v>1.6619999999999996E-2</v>
      </c>
      <c r="R212" s="94">
        <f>+'CO2'!R212+'abs CO2'!R212+'CH4'!R212*PCG!$C$5+N2O!R212*PCG!$C$6+HFC!R212+PFC!R212+'SF6'!R212</f>
        <v>1.6479999999999998E-2</v>
      </c>
      <c r="S212" s="94">
        <f>+'CO2'!S212+'abs CO2'!S212+'CH4'!S212*PCG!$C$5+N2O!S212*PCG!$C$6+HFC!S212+PFC!S212+'SF6'!S212</f>
        <v>1.6339999999999997E-2</v>
      </c>
      <c r="T212" s="94">
        <f>+'CO2'!T212+'abs CO2'!T212+'CH4'!T212*PCG!$C$5+N2O!T212*PCG!$C$6+HFC!T212+PFC!T212+'SF6'!T212</f>
        <v>1.6199999999999999E-2</v>
      </c>
      <c r="U212" s="94">
        <f>+'CO2'!U212+'abs CO2'!U212+'CH4'!U212*PCG!$C$5+N2O!U212*PCG!$C$6+HFC!U212+PFC!U212+'SF6'!U212</f>
        <v>1.6060000000000001E-2</v>
      </c>
      <c r="V212" s="94">
        <f>+'CO2'!V212+'abs CO2'!V212+'CH4'!V212*PCG!$C$5+N2O!V212*PCG!$C$6+HFC!V212+PFC!V212+'SF6'!V212</f>
        <v>1.5920000000000004E-2</v>
      </c>
      <c r="W212" s="94">
        <f>+'CO2'!W212+'abs CO2'!W212+'CH4'!W212*PCG!$C$5+N2O!W212*PCG!$C$6+HFC!W212+PFC!W212+'SF6'!W212</f>
        <v>1.5780000000000006E-2</v>
      </c>
      <c r="X212" s="94">
        <f>+'CO2'!X212+'abs CO2'!X212+'CH4'!X212*PCG!$C$5+N2O!X212*PCG!$C$6+HFC!X212+PFC!X212+'SF6'!X212</f>
        <v>1.5640000000000008E-2</v>
      </c>
      <c r="Y212" s="94">
        <f>+'CO2'!Y212+'abs CO2'!Y212+'CH4'!Y212*PCG!$C$5+N2O!Y212*PCG!$C$6+HFC!Y212+PFC!Y212+'SF6'!Y212</f>
        <v>1.550000000000001E-2</v>
      </c>
      <c r="Z212" s="94">
        <f>+'CO2'!Z212+'abs CO2'!Z212+'CH4'!Z212*PCG!$C$5+N2O!Z212*PCG!$C$6+HFC!Z212+PFC!Z212+'SF6'!Z212</f>
        <v>1.5360000000000013E-2</v>
      </c>
      <c r="AA212" s="94">
        <f>+'CO2'!AA212+'abs CO2'!AA212+'CH4'!AA212*PCG!$C$5+N2O!AA212*PCG!$C$6+HFC!AA212+PFC!AA212+'SF6'!AA212</f>
        <v>1.5220000000000015E-2</v>
      </c>
      <c r="AB212" s="94">
        <f>+'CO2'!AB212+'abs CO2'!AB212+'CH4'!AB212*PCG!$C$5+N2O!AB212*PCG!$C$6+HFC!AB212+PFC!AB212+'SF6'!AB212</f>
        <v>1.5080000000000017E-2</v>
      </c>
      <c r="AC212" s="94">
        <f>+'CO2'!AC212+'abs CO2'!AC212+'CH4'!AC212*PCG!$C$5+N2O!AC212*PCG!$C$6+HFC!AC212+PFC!AC212+'SF6'!AC212</f>
        <v>1.4940000000000019E-2</v>
      </c>
      <c r="AD212" s="94">
        <f>+'CO2'!AD212+'abs CO2'!AD212+'CH4'!AD212*PCG!$C$5+N2O!AD212*PCG!$C$6+HFC!AD212+PFC!AD212+'SF6'!AD212</f>
        <v>1.4800000000000021E-2</v>
      </c>
      <c r="AE212" s="94">
        <f>+'CO2'!AE212+'abs CO2'!AE212+'CH4'!AE212*PCG!$C$5+N2O!AE212*PCG!$C$6+HFC!AE212+PFC!AE212+'SF6'!AE212</f>
        <v>1.4660000000000025E-2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0</v>
      </c>
      <c r="D213" s="33">
        <f t="shared" si="53"/>
        <v>0</v>
      </c>
      <c r="E213" s="33">
        <f t="shared" si="53"/>
        <v>0</v>
      </c>
      <c r="F213" s="33">
        <f t="shared" si="53"/>
        <v>0</v>
      </c>
      <c r="G213" s="33">
        <f t="shared" si="53"/>
        <v>0</v>
      </c>
      <c r="H213" s="33">
        <f t="shared" si="53"/>
        <v>0</v>
      </c>
      <c r="I213" s="33">
        <f t="shared" si="53"/>
        <v>0</v>
      </c>
      <c r="J213" s="33">
        <f t="shared" si="53"/>
        <v>0</v>
      </c>
      <c r="K213" s="33">
        <f t="shared" si="53"/>
        <v>7.6499999999999995E-4</v>
      </c>
      <c r="L213" s="33">
        <f t="shared" si="53"/>
        <v>1.5299999999999999E-3</v>
      </c>
      <c r="M213" s="33">
        <f t="shared" si="53"/>
        <v>2.2949999999999997E-3</v>
      </c>
      <c r="N213" s="33">
        <f t="shared" si="53"/>
        <v>3.0599999999999998E-3</v>
      </c>
      <c r="O213" s="33">
        <f t="shared" si="53"/>
        <v>3.8249999999999998E-3</v>
      </c>
      <c r="P213" s="33">
        <f t="shared" si="53"/>
        <v>4.5899999999999995E-3</v>
      </c>
      <c r="Q213" s="33">
        <f t="shared" si="53"/>
        <v>5.3549999999999995E-3</v>
      </c>
      <c r="R213" s="33">
        <f t="shared" si="53"/>
        <v>6.1199999999999996E-3</v>
      </c>
      <c r="S213" s="33">
        <f t="shared" si="53"/>
        <v>6.8849999999999996E-3</v>
      </c>
      <c r="T213" s="33">
        <f t="shared" si="53"/>
        <v>7.6499999999999997E-3</v>
      </c>
      <c r="U213" s="33">
        <f t="shared" si="53"/>
        <v>6.9437500000000003E-3</v>
      </c>
      <c r="V213" s="33">
        <f t="shared" si="53"/>
        <v>6.2375E-3</v>
      </c>
      <c r="W213" s="33">
        <f t="shared" si="53"/>
        <v>5.5312499999999997E-3</v>
      </c>
      <c r="X213" s="33">
        <f t="shared" si="53"/>
        <v>4.8250000000000003E-3</v>
      </c>
      <c r="Y213" s="33">
        <f t="shared" si="53"/>
        <v>4.11875E-3</v>
      </c>
      <c r="Z213" s="33">
        <f t="shared" si="53"/>
        <v>3.4125000000000002E-3</v>
      </c>
      <c r="AA213" s="33">
        <f t="shared" si="53"/>
        <v>2.7062499999999999E-3</v>
      </c>
      <c r="AB213" s="33">
        <f t="shared" si="53"/>
        <v>2E-3</v>
      </c>
      <c r="AC213" s="33">
        <f t="shared" si="53"/>
        <v>1.3124999999999999E-3</v>
      </c>
      <c r="AD213" s="33">
        <f t="shared" si="53"/>
        <v>6.249999999999999E-4</v>
      </c>
      <c r="AE213" s="33">
        <f t="shared" si="53"/>
        <v>0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0</v>
      </c>
      <c r="D214" s="94">
        <f>+'CO2'!D214+'abs CO2'!D214+'CH4'!D214*PCG!$C$5+N2O!D214*PCG!$C$6+HFC!D214+PFC!D214+'SF6'!D214</f>
        <v>0</v>
      </c>
      <c r="E214" s="94">
        <f>+'CO2'!E214+'abs CO2'!E214+'CH4'!E214*PCG!$C$5+N2O!E214*PCG!$C$6+HFC!E214+PFC!E214+'SF6'!E214</f>
        <v>0</v>
      </c>
      <c r="F214" s="94">
        <f>+'CO2'!F214+'abs CO2'!F214+'CH4'!F214*PCG!$C$5+N2O!F214*PCG!$C$6+HFC!F214+PFC!F214+'SF6'!F214</f>
        <v>0</v>
      </c>
      <c r="G214" s="94">
        <f>+'CO2'!G214+'abs CO2'!G214+'CH4'!G214*PCG!$C$5+N2O!G214*PCG!$C$6+HFC!G214+PFC!G214+'SF6'!G214</f>
        <v>0</v>
      </c>
      <c r="H214" s="94">
        <f>+'CO2'!H214+'abs CO2'!H214+'CH4'!H214*PCG!$C$5+N2O!H214*PCG!$C$6+HFC!H214+PFC!H214+'SF6'!H214</f>
        <v>0</v>
      </c>
      <c r="I214" s="94">
        <f>+'CO2'!I214+'abs CO2'!I214+'CH4'!I214*PCG!$C$5+N2O!I214*PCG!$C$6+HFC!I214+PFC!I214+'SF6'!I214</f>
        <v>0</v>
      </c>
      <c r="J214" s="94">
        <f>+'CO2'!J214+'abs CO2'!J214+'CH4'!J214*PCG!$C$5+N2O!J214*PCG!$C$6+HFC!J214+PFC!J214+'SF6'!J214</f>
        <v>0</v>
      </c>
      <c r="K214" s="94">
        <f>+'CO2'!K214+'abs CO2'!K214+'CH4'!K214*PCG!$C$5+N2O!K214*PCG!$C$6+HFC!K214+PFC!K214+'SF6'!K214</f>
        <v>7.4999999999999991E-4</v>
      </c>
      <c r="L214" s="94">
        <f>+'CO2'!L214+'abs CO2'!L214+'CH4'!L214*PCG!$C$5+N2O!L214*PCG!$C$6+HFC!L214+PFC!L214+'SF6'!L214</f>
        <v>1.4999999999999998E-3</v>
      </c>
      <c r="M214" s="94">
        <f>+'CO2'!M214+'abs CO2'!M214+'CH4'!M214*PCG!$C$5+N2O!M214*PCG!$C$6+HFC!M214+PFC!M214+'SF6'!M214</f>
        <v>2.2499999999999998E-3</v>
      </c>
      <c r="N214" s="94">
        <f>+'CO2'!N214+'abs CO2'!N214+'CH4'!N214*PCG!$C$5+N2O!N214*PCG!$C$6+HFC!N214+PFC!N214+'SF6'!N214</f>
        <v>2.9999999999999996E-3</v>
      </c>
      <c r="O214" s="94">
        <f>+'CO2'!O214+'abs CO2'!O214+'CH4'!O214*PCG!$C$5+N2O!O214*PCG!$C$6+HFC!O214+PFC!O214+'SF6'!O214</f>
        <v>3.7499999999999999E-3</v>
      </c>
      <c r="P214" s="94">
        <f>+'CO2'!P214+'abs CO2'!P214+'CH4'!P214*PCG!$C$5+N2O!P214*PCG!$C$6+HFC!P214+PFC!P214+'SF6'!P214</f>
        <v>4.4999999999999997E-3</v>
      </c>
      <c r="Q214" s="94">
        <f>+'CO2'!Q214+'abs CO2'!Q214+'CH4'!Q214*PCG!$C$5+N2O!Q214*PCG!$C$6+HFC!Q214+PFC!Q214+'SF6'!Q214</f>
        <v>5.2499999999999995E-3</v>
      </c>
      <c r="R214" s="94">
        <f>+'CO2'!R214+'abs CO2'!R214+'CH4'!R214*PCG!$C$5+N2O!R214*PCG!$C$6+HFC!R214+PFC!R214+'SF6'!R214</f>
        <v>5.9999999999999993E-3</v>
      </c>
      <c r="S214" s="94">
        <f>+'CO2'!S214+'abs CO2'!S214+'CH4'!S214*PCG!$C$5+N2O!S214*PCG!$C$6+HFC!S214+PFC!S214+'SF6'!S214</f>
        <v>6.7499999999999999E-3</v>
      </c>
      <c r="T214" s="94">
        <f>+'CO2'!T214+'abs CO2'!T214+'CH4'!T214*PCG!$C$5+N2O!T214*PCG!$C$6+HFC!T214+PFC!T214+'SF6'!T214</f>
        <v>7.4999999999999997E-3</v>
      </c>
      <c r="U214" s="94">
        <f>+'CO2'!U214+'abs CO2'!U214+'CH4'!U214*PCG!$C$5+N2O!U214*PCG!$C$6+HFC!U214+PFC!U214+'SF6'!U214</f>
        <v>6.8125E-3</v>
      </c>
      <c r="V214" s="94">
        <f>+'CO2'!V214+'abs CO2'!V214+'CH4'!V214*PCG!$C$5+N2O!V214*PCG!$C$6+HFC!V214+PFC!V214+'SF6'!V214</f>
        <v>6.1250000000000002E-3</v>
      </c>
      <c r="W214" s="94">
        <f>+'CO2'!W214+'abs CO2'!W214+'CH4'!W214*PCG!$C$5+N2O!W214*PCG!$C$6+HFC!W214+PFC!W214+'SF6'!W214</f>
        <v>5.4374999999999996E-3</v>
      </c>
      <c r="X214" s="94">
        <f>+'CO2'!X214+'abs CO2'!X214+'CH4'!X214*PCG!$C$5+N2O!X214*PCG!$C$6+HFC!X214+PFC!X214+'SF6'!X214</f>
        <v>4.7499999999999999E-3</v>
      </c>
      <c r="Y214" s="94">
        <f>+'CO2'!Y214+'abs CO2'!Y214+'CH4'!Y214*PCG!$C$5+N2O!Y214*PCG!$C$6+HFC!Y214+PFC!Y214+'SF6'!Y214</f>
        <v>4.0625000000000001E-3</v>
      </c>
      <c r="Z214" s="94">
        <f>+'CO2'!Z214+'abs CO2'!Z214+'CH4'!Z214*PCG!$C$5+N2O!Z214*PCG!$C$6+HFC!Z214+PFC!Z214+'SF6'!Z214</f>
        <v>3.375E-3</v>
      </c>
      <c r="AA214" s="94">
        <f>+'CO2'!AA214+'abs CO2'!AA214+'CH4'!AA214*PCG!$C$5+N2O!AA214*PCG!$C$6+HFC!AA214+PFC!AA214+'SF6'!AA214</f>
        <v>2.6874999999999998E-3</v>
      </c>
      <c r="AB214" s="94">
        <f>+'CO2'!AB214+'abs CO2'!AB214+'CH4'!AB214*PCG!$C$5+N2O!AB214*PCG!$C$6+HFC!AB214+PFC!AB214+'SF6'!AB214</f>
        <v>2E-3</v>
      </c>
      <c r="AC214" s="94">
        <f>+'CO2'!AC214+'abs CO2'!AC214+'CH4'!AC214*PCG!$C$5+N2O!AC214*PCG!$C$6+HFC!AC214+PFC!AC214+'SF6'!AC214</f>
        <v>1.3124999999999999E-3</v>
      </c>
      <c r="AD214" s="94">
        <f>+'CO2'!AD214+'abs CO2'!AD214+'CH4'!AD214*PCG!$C$5+N2O!AD214*PCG!$C$6+HFC!AD214+PFC!AD214+'SF6'!AD214</f>
        <v>6.249999999999999E-4</v>
      </c>
      <c r="AE214" s="94">
        <f>+'CO2'!AE214+'abs CO2'!AE214+'CH4'!AE214*PCG!$C$5+N2O!AE214*PCG!$C$6+HFC!AE214+PFC!AE214+'SF6'!AE214</f>
        <v>0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1.5000000000000002E-5</v>
      </c>
      <c r="L215" s="94">
        <f>+'CO2'!L215+'abs CO2'!L215+'CH4'!L215*PCG!$C$5+N2O!L215*PCG!$C$6+HFC!L215+PFC!L215+'SF6'!L215</f>
        <v>3.0000000000000004E-5</v>
      </c>
      <c r="M215" s="94">
        <f>+'CO2'!M215+'abs CO2'!M215+'CH4'!M215*PCG!$C$5+N2O!M215*PCG!$C$6+HFC!M215+PFC!M215+'SF6'!M215</f>
        <v>4.5000000000000003E-5</v>
      </c>
      <c r="N215" s="94">
        <f>+'CO2'!N215+'abs CO2'!N215+'CH4'!N215*PCG!$C$5+N2O!N215*PCG!$C$6+HFC!N215+PFC!N215+'SF6'!N215</f>
        <v>6.0000000000000008E-5</v>
      </c>
      <c r="O215" s="94">
        <f>+'CO2'!O215+'abs CO2'!O215+'CH4'!O215*PCG!$C$5+N2O!O215*PCG!$C$6+HFC!O215+PFC!O215+'SF6'!O215</f>
        <v>7.5000000000000007E-5</v>
      </c>
      <c r="P215" s="94">
        <f>+'CO2'!P215+'abs CO2'!P215+'CH4'!P215*PCG!$C$5+N2O!P215*PCG!$C$6+HFC!P215+PFC!P215+'SF6'!P215</f>
        <v>8.9999999999999992E-5</v>
      </c>
      <c r="Q215" s="94">
        <f>+'CO2'!Q215+'abs CO2'!Q215+'CH4'!Q215*PCG!$C$5+N2O!Q215*PCG!$C$6+HFC!Q215+PFC!Q215+'SF6'!Q215</f>
        <v>1.0499999999999996E-4</v>
      </c>
      <c r="R215" s="94">
        <f>+'CO2'!R215+'abs CO2'!R215+'CH4'!R215*PCG!$C$5+N2O!R215*PCG!$C$6+HFC!R215+PFC!R215+'SF6'!R215</f>
        <v>1.1999999999999999E-4</v>
      </c>
      <c r="S215" s="94">
        <f>+'CO2'!S215+'abs CO2'!S215+'CH4'!S215*PCG!$C$5+N2O!S215*PCG!$C$6+HFC!S215+PFC!S215+'SF6'!S215</f>
        <v>1.3499999999999997E-4</v>
      </c>
      <c r="T215" s="94">
        <f>+'CO2'!T215+'abs CO2'!T215+'CH4'!T215*PCG!$C$5+N2O!T215*PCG!$C$6+HFC!T215+PFC!T215+'SF6'!T215</f>
        <v>1.5000000000000001E-4</v>
      </c>
      <c r="U215" s="94">
        <f>+'CO2'!U215+'abs CO2'!U215+'CH4'!U215*PCG!$C$5+N2O!U215*PCG!$C$6+HFC!U215+PFC!U215+'SF6'!U215</f>
        <v>1.3124999999999999E-4</v>
      </c>
      <c r="V215" s="94">
        <f>+'CO2'!V215+'abs CO2'!V215+'CH4'!V215*PCG!$C$5+N2O!V215*PCG!$C$6+HFC!V215+PFC!V215+'SF6'!V215</f>
        <v>1.125E-4</v>
      </c>
      <c r="W215" s="94">
        <f>+'CO2'!W215+'abs CO2'!W215+'CH4'!W215*PCG!$C$5+N2O!W215*PCG!$C$6+HFC!W215+PFC!W215+'SF6'!W215</f>
        <v>9.3749999999999988E-5</v>
      </c>
      <c r="X215" s="94">
        <f>+'CO2'!X215+'abs CO2'!X215+'CH4'!X215*PCG!$C$5+N2O!X215*PCG!$C$6+HFC!X215+PFC!X215+'SF6'!X215</f>
        <v>7.5000000000000007E-5</v>
      </c>
      <c r="Y215" s="94">
        <f>+'CO2'!Y215+'abs CO2'!Y215+'CH4'!Y215*PCG!$C$5+N2O!Y215*PCG!$C$6+HFC!Y215+PFC!Y215+'SF6'!Y215</f>
        <v>5.6249999999999998E-5</v>
      </c>
      <c r="Z215" s="94">
        <f>+'CO2'!Z215+'abs CO2'!Z215+'CH4'!Z215*PCG!$C$5+N2O!Z215*PCG!$C$6+HFC!Z215+PFC!Z215+'SF6'!Z215</f>
        <v>3.7500000000000003E-5</v>
      </c>
      <c r="AA215" s="94">
        <f>+'CO2'!AA215+'abs CO2'!AA215+'CH4'!AA215*PCG!$C$5+N2O!AA215*PCG!$C$6+HFC!AA215+PFC!AA215+'SF6'!AA215</f>
        <v>1.8750000000000002E-5</v>
      </c>
      <c r="AB215" s="94">
        <f>+'CO2'!AB215+'abs CO2'!AB215+'CH4'!AB215*PCG!$C$5+N2O!AB215*PCG!$C$6+HFC!AB215+PFC!AB215+'SF6'!AB215</f>
        <v>0</v>
      </c>
      <c r="AC215" s="94">
        <f>+'CO2'!AC215+'abs CO2'!AC215+'CH4'!AC215*PCG!$C$5+N2O!AC215*PCG!$C$6+HFC!AC215+PFC!AC215+'SF6'!AC215</f>
        <v>0</v>
      </c>
      <c r="AD215" s="94">
        <f>+'CO2'!AD215+'abs CO2'!AD215+'CH4'!AD215*PCG!$C$5+N2O!AD215*PCG!$C$6+HFC!AD215+PFC!AD215+'SF6'!AD215</f>
        <v>0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1.7503607964008283</v>
      </c>
      <c r="D216" s="33">
        <f t="shared" si="54"/>
        <v>1.7814556645763504</v>
      </c>
      <c r="E216" s="33">
        <f t="shared" si="54"/>
        <v>1.8085069179834621</v>
      </c>
      <c r="F216" s="33">
        <f t="shared" si="54"/>
        <v>1.8419505838671917</v>
      </c>
      <c r="G216" s="33">
        <f t="shared" si="54"/>
        <v>1.9010099501477307</v>
      </c>
      <c r="H216" s="33">
        <f t="shared" si="54"/>
        <v>1.9048683133738318</v>
      </c>
      <c r="I216" s="33">
        <f t="shared" si="54"/>
        <v>1.9507318687251154</v>
      </c>
      <c r="J216" s="33">
        <f t="shared" si="54"/>
        <v>2.0676421799855307</v>
      </c>
      <c r="K216" s="33">
        <f t="shared" si="54"/>
        <v>2.067945815519574</v>
      </c>
      <c r="L216" s="33">
        <f t="shared" si="54"/>
        <v>2.0847492443651245</v>
      </c>
      <c r="M216" s="33">
        <f t="shared" si="54"/>
        <v>2.02286585722561</v>
      </c>
      <c r="N216" s="33">
        <f t="shared" si="54"/>
        <v>1.8041646890626279</v>
      </c>
      <c r="O216" s="33">
        <f t="shared" si="54"/>
        <v>1.8095043481383819</v>
      </c>
      <c r="P216" s="33">
        <f t="shared" si="54"/>
        <v>1.7537201620246738</v>
      </c>
      <c r="Q216" s="33">
        <f t="shared" si="54"/>
        <v>1.829912524670386</v>
      </c>
      <c r="R216" s="33">
        <f t="shared" si="54"/>
        <v>1.8489496395410288</v>
      </c>
      <c r="S216" s="33">
        <f t="shared" si="54"/>
        <v>1.8553458609106745</v>
      </c>
      <c r="T216" s="33">
        <f t="shared" si="54"/>
        <v>1.8433594807382672</v>
      </c>
      <c r="U216" s="33">
        <f t="shared" si="54"/>
        <v>1.7993397860354565</v>
      </c>
      <c r="V216" s="33">
        <f t="shared" si="54"/>
        <v>1.7329794576159903</v>
      </c>
      <c r="W216" s="33">
        <f t="shared" si="54"/>
        <v>1.7105795899291012</v>
      </c>
      <c r="X216" s="33">
        <f t="shared" si="54"/>
        <v>1.6735477264601013</v>
      </c>
      <c r="Y216" s="33">
        <f t="shared" si="54"/>
        <v>1.7262046908886945</v>
      </c>
      <c r="Z216" s="33">
        <f t="shared" si="54"/>
        <v>1.676059511664028</v>
      </c>
      <c r="AA216" s="33">
        <f t="shared" si="54"/>
        <v>1.6214400949949406</v>
      </c>
      <c r="AB216" s="33">
        <f t="shared" si="54"/>
        <v>1.6175136726697716</v>
      </c>
      <c r="AC216" s="33">
        <f t="shared" si="54"/>
        <v>1.6017512115334427</v>
      </c>
      <c r="AD216" s="33">
        <f t="shared" si="54"/>
        <v>1.5742867776637146</v>
      </c>
      <c r="AE216" s="33">
        <f t="shared" si="54"/>
        <v>1.5708539193449662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0.47378505222194633</v>
      </c>
      <c r="D217" s="33">
        <f t="shared" si="55"/>
        <v>0.48212585474577035</v>
      </c>
      <c r="E217" s="33">
        <f t="shared" si="55"/>
        <v>0.49934558158085135</v>
      </c>
      <c r="F217" s="33">
        <f t="shared" si="55"/>
        <v>0.52095029884575683</v>
      </c>
      <c r="G217" s="33">
        <f t="shared" si="55"/>
        <v>0.54098437807229427</v>
      </c>
      <c r="H217" s="33">
        <f t="shared" si="55"/>
        <v>0.5530956612095892</v>
      </c>
      <c r="I217" s="33">
        <f t="shared" si="55"/>
        <v>0.56327438692062448</v>
      </c>
      <c r="J217" s="33">
        <f t="shared" si="55"/>
        <v>0.59719943235305006</v>
      </c>
      <c r="K217" s="33">
        <f t="shared" si="55"/>
        <v>0.61781947642836044</v>
      </c>
      <c r="L217" s="33">
        <f t="shared" si="55"/>
        <v>0.63413349743585901</v>
      </c>
      <c r="M217" s="33">
        <f t="shared" si="55"/>
        <v>0.65194702718328323</v>
      </c>
      <c r="N217" s="33">
        <f t="shared" si="55"/>
        <v>0.68225610662029279</v>
      </c>
      <c r="O217" s="33">
        <f t="shared" si="55"/>
        <v>0.70063123479735356</v>
      </c>
      <c r="P217" s="33">
        <f t="shared" si="55"/>
        <v>0.7183230506310343</v>
      </c>
      <c r="Q217" s="33">
        <f t="shared" si="55"/>
        <v>0.74588791171308855</v>
      </c>
      <c r="R217" s="33">
        <f t="shared" si="55"/>
        <v>0.77116890152073359</v>
      </c>
      <c r="S217" s="33">
        <f t="shared" si="55"/>
        <v>0.80047174976832847</v>
      </c>
      <c r="T217" s="33">
        <f t="shared" si="55"/>
        <v>0.82705697483504925</v>
      </c>
      <c r="U217" s="33">
        <f t="shared" si="55"/>
        <v>0.80075106813968233</v>
      </c>
      <c r="V217" s="33">
        <f t="shared" si="55"/>
        <v>0.75261394690952343</v>
      </c>
      <c r="W217" s="33">
        <f t="shared" si="55"/>
        <v>0.73217661733981076</v>
      </c>
      <c r="X217" s="33">
        <f t="shared" si="55"/>
        <v>0.70450114524107632</v>
      </c>
      <c r="Y217" s="33">
        <f t="shared" si="55"/>
        <v>0.73226176689289857</v>
      </c>
      <c r="Z217" s="33">
        <f t="shared" si="55"/>
        <v>0.76098812197240484</v>
      </c>
      <c r="AA217" s="33">
        <f t="shared" si="55"/>
        <v>0.72987324045621682</v>
      </c>
      <c r="AB217" s="33">
        <f t="shared" si="55"/>
        <v>0.69062264949205099</v>
      </c>
      <c r="AC217" s="33">
        <f t="shared" si="55"/>
        <v>0.69002829350092998</v>
      </c>
      <c r="AD217" s="33">
        <f t="shared" si="55"/>
        <v>0.69094124738010254</v>
      </c>
      <c r="AE217" s="33">
        <f t="shared" si="55"/>
        <v>0.69185420125927477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0.26059407105632437</v>
      </c>
      <c r="D218" s="94">
        <f>+'CO2'!D218+'abs CO2'!D218+'CH4'!D218*PCG!$C$5+N2O!D218*PCG!$C$6+HFC!D218+PFC!D218+'SF6'!D218</f>
        <v>0.26360120612217519</v>
      </c>
      <c r="E218" s="94">
        <f>+'CO2'!E218+'abs CO2'!E218+'CH4'!E218*PCG!$C$5+N2O!E218*PCG!$C$6+HFC!E218+PFC!E218+'SF6'!E218</f>
        <v>0.27463507073664906</v>
      </c>
      <c r="F218" s="94">
        <f>+'CO2'!F218+'abs CO2'!F218+'CH4'!F218*PCG!$C$5+N2O!F218*PCG!$C$6+HFC!F218+PFC!F218+'SF6'!F218</f>
        <v>0.28662024548749943</v>
      </c>
      <c r="G218" s="94">
        <f>+'CO2'!G218+'abs CO2'!G218+'CH4'!G218*PCG!$C$5+N2O!G218*PCG!$C$6+HFC!G218+PFC!G218+'SF6'!G218</f>
        <v>0.29858370085799624</v>
      </c>
      <c r="H218" s="94">
        <f>+'CO2'!H218+'abs CO2'!H218+'CH4'!H218*PCG!$C$5+N2O!H218*PCG!$C$6+HFC!H218+PFC!H218+'SF6'!H218</f>
        <v>0.30755949343329603</v>
      </c>
      <c r="I218" s="94">
        <f>+'CO2'!I218+'abs CO2'!I218+'CH4'!I218*PCG!$C$5+N2O!I218*PCG!$C$6+HFC!I218+PFC!I218+'SF6'!I218</f>
        <v>0.31420434693139176</v>
      </c>
      <c r="J218" s="94">
        <f>+'CO2'!J218+'abs CO2'!J218+'CH4'!J218*PCG!$C$5+N2O!J218*PCG!$C$6+HFC!J218+PFC!J218+'SF6'!J218</f>
        <v>0.3380673681276396</v>
      </c>
      <c r="K218" s="94">
        <f>+'CO2'!K218+'abs CO2'!K218+'CH4'!K218*PCG!$C$5+N2O!K218*PCG!$C$6+HFC!K218+PFC!K218+'SF6'!K218</f>
        <v>0.35807000832763553</v>
      </c>
      <c r="L218" s="94">
        <f>+'CO2'!L218+'abs CO2'!L218+'CH4'!L218*PCG!$C$5+N2O!L218*PCG!$C$6+HFC!L218+PFC!L218+'SF6'!L218</f>
        <v>0.37377897395850351</v>
      </c>
      <c r="M218" s="94">
        <f>+'CO2'!M218+'abs CO2'!M218+'CH4'!M218*PCG!$C$5+N2O!M218*PCG!$C$6+HFC!M218+PFC!M218+'SF6'!M218</f>
        <v>0.3909996208706899</v>
      </c>
      <c r="N218" s="94">
        <f>+'CO2'!N218+'abs CO2'!N218+'CH4'!N218*PCG!$C$5+N2O!N218*PCG!$C$6+HFC!N218+PFC!N218+'SF6'!N218</f>
        <v>0.42072781572080359</v>
      </c>
      <c r="O218" s="94">
        <f>+'CO2'!O218+'abs CO2'!O218+'CH4'!O218*PCG!$C$5+N2O!O218*PCG!$C$6+HFC!O218+PFC!O218+'SF6'!O218</f>
        <v>0.43853388491758943</v>
      </c>
      <c r="P218" s="94">
        <f>+'CO2'!P218+'abs CO2'!P218+'CH4'!P218*PCG!$C$5+N2O!P218*PCG!$C$6+HFC!P218+PFC!P218+'SF6'!P218</f>
        <v>0.45566829637372724</v>
      </c>
      <c r="Q218" s="94">
        <f>+'CO2'!Q218+'abs CO2'!Q218+'CH4'!Q218*PCG!$C$5+N2O!Q218*PCG!$C$6+HFC!Q218+PFC!Q218+'SF6'!Q218</f>
        <v>0.48268723830090138</v>
      </c>
      <c r="R218" s="94">
        <f>+'CO2'!R218+'abs CO2'!R218+'CH4'!R218*PCG!$C$5+N2O!R218*PCG!$C$6+HFC!R218+PFC!R218+'SF6'!R218</f>
        <v>0.50743362640562639</v>
      </c>
      <c r="S218" s="94">
        <f>+'CO2'!S218+'abs CO2'!S218+'CH4'!S218*PCG!$C$5+N2O!S218*PCG!$C$6+HFC!S218+PFC!S218+'SF6'!S218</f>
        <v>0.53621302422609218</v>
      </c>
      <c r="T218" s="94">
        <f>+'CO2'!T218+'abs CO2'!T218+'CH4'!T218*PCG!$C$5+N2O!T218*PCG!$C$6+HFC!T218+PFC!T218+'SF6'!T218</f>
        <v>0.56228578554468311</v>
      </c>
      <c r="U218" s="94">
        <f>+'CO2'!U218+'abs CO2'!U218+'CH4'!U218*PCG!$C$5+N2O!U218*PCG!$C$6+HFC!U218+PFC!U218+'SF6'!U218</f>
        <v>0.54849346811460509</v>
      </c>
      <c r="V218" s="94">
        <f>+'CO2'!V218+'abs CO2'!V218+'CH4'!V218*PCG!$C$5+N2O!V218*PCG!$C$6+HFC!V218+PFC!V218+'SF6'!V218</f>
        <v>0.51292279046295275</v>
      </c>
      <c r="W218" s="94">
        <f>+'CO2'!W218+'abs CO2'!W218+'CH4'!W218*PCG!$C$5+N2O!W218*PCG!$C$6+HFC!W218+PFC!W218+'SF6'!W218</f>
        <v>0.50510548567390778</v>
      </c>
      <c r="X218" s="94">
        <f>+'CO2'!X218+'abs CO2'!X218+'CH4'!X218*PCG!$C$5+N2O!X218*PCG!$C$6+HFC!X218+PFC!X218+'SF6'!X218</f>
        <v>0.49010433705939938</v>
      </c>
      <c r="Y218" s="94">
        <f>+'CO2'!Y218+'abs CO2'!Y218+'CH4'!Y218*PCG!$C$5+N2O!Y218*PCG!$C$6+HFC!Y218+PFC!Y218+'SF6'!Y218</f>
        <v>0.51053014237110883</v>
      </c>
      <c r="Z218" s="94">
        <f>+'CO2'!Z218+'abs CO2'!Z218+'CH4'!Z218*PCG!$C$5+N2O!Z218*PCG!$C$6+HFC!Z218+PFC!Z218+'SF6'!Z218</f>
        <v>0.53195294137425786</v>
      </c>
      <c r="AA218" s="94">
        <f>+'CO2'!AA218+'abs CO2'!AA218+'CH4'!AA218*PCG!$C$5+N2O!AA218*PCG!$C$6+HFC!AA218+PFC!AA218+'SF6'!AA218</f>
        <v>0.50860329731111775</v>
      </c>
      <c r="AB218" s="94">
        <f>+'CO2'!AB218+'abs CO2'!AB218+'CH4'!AB218*PCG!$C$5+N2O!AB218*PCG!$C$6+HFC!AB218+PFC!AB218+'SF6'!AB218</f>
        <v>0.47705045438495991</v>
      </c>
      <c r="AC218" s="94">
        <f>+'CO2'!AC218+'abs CO2'!AC218+'CH4'!AC218*PCG!$C$5+N2O!AC218*PCG!$C$6+HFC!AC218+PFC!AC218+'SF6'!AC218</f>
        <v>0.4784269754778076</v>
      </c>
      <c r="AD218" s="94">
        <f>+'CO2'!AD218+'abs CO2'!AD218+'CH4'!AD218*PCG!$C$5+N2O!AD218*PCG!$C$6+HFC!AD218+PFC!AD218+'SF6'!AD218</f>
        <v>0.48173549047194447</v>
      </c>
      <c r="AE218" s="94">
        <f>+'CO2'!AE218+'abs CO2'!AE218+'CH4'!AE218*PCG!$C$5+N2O!AE218*PCG!$C$6+HFC!AE218+PFC!AE218+'SF6'!AE218</f>
        <v>0.48504400546608117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0.21319098116562196</v>
      </c>
      <c r="D219" s="33">
        <f t="shared" si="56"/>
        <v>0.21852464862359516</v>
      </c>
      <c r="E219" s="33">
        <f t="shared" si="56"/>
        <v>0.22471051084420229</v>
      </c>
      <c r="F219" s="33">
        <f t="shared" si="56"/>
        <v>0.23433005335825741</v>
      </c>
      <c r="G219" s="33">
        <f t="shared" si="56"/>
        <v>0.24240067721429798</v>
      </c>
      <c r="H219" s="33">
        <f t="shared" si="56"/>
        <v>0.24553616777629314</v>
      </c>
      <c r="I219" s="33">
        <f t="shared" si="56"/>
        <v>0.24907003998923266</v>
      </c>
      <c r="J219" s="33">
        <f t="shared" si="56"/>
        <v>0.25913206422541046</v>
      </c>
      <c r="K219" s="33">
        <f t="shared" si="56"/>
        <v>0.25974946810072497</v>
      </c>
      <c r="L219" s="33">
        <f t="shared" si="56"/>
        <v>0.26035452347735549</v>
      </c>
      <c r="M219" s="33">
        <f t="shared" si="56"/>
        <v>0.26094740631259339</v>
      </c>
      <c r="N219" s="33">
        <f t="shared" si="56"/>
        <v>0.26152829089948926</v>
      </c>
      <c r="O219" s="33">
        <f t="shared" si="56"/>
        <v>0.26209734987976413</v>
      </c>
      <c r="P219" s="33">
        <f t="shared" si="56"/>
        <v>0.262654754257307</v>
      </c>
      <c r="Q219" s="33">
        <f t="shared" si="56"/>
        <v>0.26320067341218711</v>
      </c>
      <c r="R219" s="33">
        <f t="shared" si="56"/>
        <v>0.26373527511510719</v>
      </c>
      <c r="S219" s="33">
        <f t="shared" si="56"/>
        <v>0.26425872554223623</v>
      </c>
      <c r="T219" s="33">
        <f t="shared" si="56"/>
        <v>0.26477118929036614</v>
      </c>
      <c r="U219" s="33">
        <f t="shared" si="56"/>
        <v>0.25225760002507724</v>
      </c>
      <c r="V219" s="33">
        <f t="shared" si="56"/>
        <v>0.23969115644657071</v>
      </c>
      <c r="W219" s="33">
        <f t="shared" si="56"/>
        <v>0.22707113166590295</v>
      </c>
      <c r="X219" s="33">
        <f t="shared" si="56"/>
        <v>0.214396808181677</v>
      </c>
      <c r="Y219" s="33">
        <f t="shared" si="56"/>
        <v>0.22173162452178974</v>
      </c>
      <c r="Z219" s="33">
        <f t="shared" si="56"/>
        <v>0.22903518059814693</v>
      </c>
      <c r="AA219" s="33">
        <f t="shared" si="56"/>
        <v>0.22126994314509904</v>
      </c>
      <c r="AB219" s="33">
        <f t="shared" si="56"/>
        <v>0.21357219510709108</v>
      </c>
      <c r="AC219" s="33">
        <f t="shared" si="56"/>
        <v>0.21160131802312238</v>
      </c>
      <c r="AD219" s="33">
        <f t="shared" si="56"/>
        <v>0.20920575690815804</v>
      </c>
      <c r="AE219" s="33">
        <f t="shared" si="56"/>
        <v>0.20681019579319365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4.4654406642548494E-2</v>
      </c>
      <c r="D220" s="94">
        <f>+'CO2'!D220+'abs CO2'!D220+'CH4'!D220*PCG!$C$5+N2O!D220*PCG!$C$6+HFC!D220+PFC!D220+'SF6'!D220</f>
        <v>4.4539341843242188E-2</v>
      </c>
      <c r="E220" s="94">
        <f>+'CO2'!E220+'abs CO2'!E220+'CH4'!E220*PCG!$C$5+N2O!E220*PCG!$C$6+HFC!E220+PFC!E220+'SF6'!E220</f>
        <v>4.6160371704549702E-2</v>
      </c>
      <c r="F220" s="94">
        <f>+'CO2'!F220+'abs CO2'!F220+'CH4'!F220*PCG!$C$5+N2O!F220*PCG!$C$6+HFC!F220+PFC!F220+'SF6'!F220</f>
        <v>4.7608686696487122E-2</v>
      </c>
      <c r="G220" s="94">
        <f>+'CO2'!G220+'abs CO2'!G220+'CH4'!G220*PCG!$C$5+N2O!G220*PCG!$C$6+HFC!G220+PFC!G220+'SF6'!G220</f>
        <v>4.8937485337018291E-2</v>
      </c>
      <c r="H220" s="94">
        <f>+'CO2'!H220+'abs CO2'!H220+'CH4'!H220*PCG!$C$5+N2O!H220*PCG!$C$6+HFC!H220+PFC!H220+'SF6'!H220</f>
        <v>4.9507474946549647E-2</v>
      </c>
      <c r="I220" s="94">
        <f>+'CO2'!I220+'abs CO2'!I220+'CH4'!I220*PCG!$C$5+N2O!I220*PCG!$C$6+HFC!I220+PFC!I220+'SF6'!I220</f>
        <v>5.0342575934202147E-2</v>
      </c>
      <c r="J220" s="94">
        <f>+'CO2'!J220+'abs CO2'!J220+'CH4'!J220*PCG!$C$5+N2O!J220*PCG!$C$6+HFC!J220+PFC!J220+'SF6'!J220</f>
        <v>5.4460203675033708E-2</v>
      </c>
      <c r="K220" s="94">
        <f>+'CO2'!K220+'abs CO2'!K220+'CH4'!K220*PCG!$C$5+N2O!K220*PCG!$C$6+HFC!K220+PFC!K220+'SF6'!K220</f>
        <v>5.4985916775091806E-2</v>
      </c>
      <c r="L220" s="94">
        <f>+'CO2'!L220+'abs CO2'!L220+'CH4'!L220*PCG!$C$5+N2O!L220*PCG!$C$6+HFC!L220+PFC!L220+'SF6'!L220</f>
        <v>5.5496864496293805E-2</v>
      </c>
      <c r="M220" s="94">
        <f>+'CO2'!M220+'abs CO2'!M220+'CH4'!M220*PCG!$C$5+N2O!M220*PCG!$C$6+HFC!M220+PFC!M220+'SF6'!M220</f>
        <v>5.5993220794670118E-2</v>
      </c>
      <c r="N220" s="94">
        <f>+'CO2'!N220+'abs CO2'!N220+'CH4'!N220*PCG!$C$5+N2O!N220*PCG!$C$6+HFC!N220+PFC!N220+'SF6'!N220</f>
        <v>5.6475157697182955E-2</v>
      </c>
      <c r="O220" s="94">
        <f>+'CO2'!O220+'abs CO2'!O220+'CH4'!O220*PCG!$C$5+N2O!O220*PCG!$C$6+HFC!O220+PFC!O220+'SF6'!O220</f>
        <v>5.6942845331008671E-2</v>
      </c>
      <c r="P220" s="94">
        <f>+'CO2'!P220+'abs CO2'!P220+'CH4'!P220*PCG!$C$5+N2O!P220*PCG!$C$6+HFC!P220+PFC!P220+'SF6'!P220</f>
        <v>5.7396451952300864E-2</v>
      </c>
      <c r="Q220" s="94">
        <f>+'CO2'!Q220+'abs CO2'!Q220+'CH4'!Q220*PCG!$C$5+N2O!Q220*PCG!$C$6+HFC!Q220+PFC!Q220+'SF6'!Q220</f>
        <v>5.7836143974444927E-2</v>
      </c>
      <c r="R220" s="94">
        <f>+'CO2'!R220+'abs CO2'!R220+'CH4'!R220*PCG!$C$5+N2O!R220*PCG!$C$6+HFC!R220+PFC!R220+'SF6'!R220</f>
        <v>5.8262085995815366E-2</v>
      </c>
      <c r="S220" s="94">
        <f>+'CO2'!S220+'abs CO2'!S220+'CH4'!S220*PCG!$C$5+N2O!S220*PCG!$C$6+HFC!S220+PFC!S220+'SF6'!S220</f>
        <v>5.8674440827044726E-2</v>
      </c>
      <c r="T220" s="94">
        <f>+'CO2'!T220+'abs CO2'!T220+'CH4'!T220*PCG!$C$5+N2O!T220*PCG!$C$6+HFC!T220+PFC!T220+'SF6'!T220</f>
        <v>5.9073369517816242E-2</v>
      </c>
      <c r="U220" s="94">
        <f>+'CO2'!U220+'abs CO2'!U220+'CH4'!U220*PCG!$C$5+N2O!U220*PCG!$C$6+HFC!U220+PFC!U220+'SF6'!U220</f>
        <v>5.5945655080113739E-2</v>
      </c>
      <c r="V220" s="94">
        <f>+'CO2'!V220+'abs CO2'!V220+'CH4'!V220*PCG!$C$5+N2O!V220*PCG!$C$6+HFC!V220+PFC!V220+'SF6'!V220</f>
        <v>5.2869536268728291E-2</v>
      </c>
      <c r="W220" s="94">
        <f>+'CO2'!W220+'abs CO2'!W220+'CH4'!W220*PCG!$C$5+N2O!W220*PCG!$C$6+HFC!W220+PFC!W220+'SF6'!W220</f>
        <v>4.9844455819958458E-2</v>
      </c>
      <c r="X220" s="94">
        <f>+'CO2'!X220+'abs CO2'!X220+'CH4'!X220*PCG!$C$5+N2O!X220*PCG!$C$6+HFC!X220+PFC!X220+'SF6'!X220</f>
        <v>4.686986254201201E-2</v>
      </c>
      <c r="Y220" s="94">
        <f>+'CO2'!Y220+'abs CO2'!Y220+'CH4'!Y220*PCG!$C$5+N2O!Y220*PCG!$C$6+HFC!Y220+PFC!Y220+'SF6'!Y220</f>
        <v>4.9904340556707838E-2</v>
      </c>
      <c r="Z220" s="94">
        <f>+'CO2'!Z220+'abs CO2'!Z220+'CH4'!Z220*PCG!$C$5+N2O!Z220*PCG!$C$6+HFC!Z220+PFC!Z220+'SF6'!Z220</f>
        <v>5.2877631619805722E-2</v>
      </c>
      <c r="AA220" s="94">
        <f>+'CO2'!AA220+'abs CO2'!AA220+'CH4'!AA220*PCG!$C$5+N2O!AA220*PCG!$C$6+HFC!AA220+PFC!AA220+'SF6'!AA220</f>
        <v>4.8739227726339339E-2</v>
      </c>
      <c r="AB220" s="94">
        <f>+'CO2'!AB220+'abs CO2'!AB220+'CH4'!AB220*PCG!$C$5+N2O!AB220*PCG!$C$6+HFC!AB220+PFC!AB220+'SF6'!AB220</f>
        <v>4.4672368742811816E-2</v>
      </c>
      <c r="AC220" s="94">
        <f>+'CO2'!AC220+'abs CO2'!AC220+'CH4'!AC220*PCG!$C$5+N2O!AC220*PCG!$C$6+HFC!AC220+PFC!AC220+'SF6'!AC220</f>
        <v>4.4563542733980874E-2</v>
      </c>
      <c r="AD220" s="94">
        <f>+'CO2'!AD220+'abs CO2'!AD220+'CH4'!AD220*PCG!$C$5+N2O!AD220*PCG!$C$6+HFC!AD220+PFC!AD220+'SF6'!AD220</f>
        <v>4.4871717558738582E-2</v>
      </c>
      <c r="AE220" s="94">
        <f>+'CO2'!AE220+'abs CO2'!AE220+'CH4'!AE220*PCG!$C$5+N2O!AE220*PCG!$C$6+HFC!AE220+PFC!AE220+'SF6'!AE220</f>
        <v>4.517989238349629E-2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3.7840728782724514E-2</v>
      </c>
      <c r="D221" s="94">
        <f>+'CO2'!D221+'abs CO2'!D221+'CH4'!D221*PCG!$C$5+N2O!D221*PCG!$C$6+HFC!D221+PFC!D221+'SF6'!D221</f>
        <v>3.9975987537219988E-2</v>
      </c>
      <c r="E221" s="94">
        <f>+'CO2'!E221+'abs CO2'!E221+'CH4'!E221*PCG!$C$5+N2O!E221*PCG!$C$6+HFC!E221+PFC!E221+'SF6'!E221</f>
        <v>4.0161838045133361E-2</v>
      </c>
      <c r="F221" s="94">
        <f>+'CO2'!F221+'abs CO2'!F221+'CH4'!F221*PCG!$C$5+N2O!F221*PCG!$C$6+HFC!F221+PFC!F221+'SF6'!F221</f>
        <v>4.1800660060098839E-2</v>
      </c>
      <c r="G221" s="94">
        <f>+'CO2'!G221+'abs CO2'!G221+'CH4'!G221*PCG!$C$5+N2O!G221*PCG!$C$6+HFC!G221+PFC!G221+'SF6'!G221</f>
        <v>4.4633389468980766E-2</v>
      </c>
      <c r="H221" s="94">
        <f>+'CO2'!H221+'abs CO2'!H221+'CH4'!H221*PCG!$C$5+N2O!H221*PCG!$C$6+HFC!H221+PFC!H221+'SF6'!H221</f>
        <v>4.5984429196148556E-2</v>
      </c>
      <c r="I221" s="94">
        <f>+'CO2'!I221+'abs CO2'!I221+'CH4'!I221*PCG!$C$5+N2O!I221*PCG!$C$6+HFC!I221+PFC!I221+'SF6'!I221</f>
        <v>4.6129030226691202E-2</v>
      </c>
      <c r="J221" s="94">
        <f>+'CO2'!J221+'abs CO2'!J221+'CH4'!J221*PCG!$C$5+N2O!J221*PCG!$C$6+HFC!J221+PFC!J221+'SF6'!J221</f>
        <v>4.8051938173494409E-2</v>
      </c>
      <c r="K221" s="94">
        <f>+'CO2'!K221+'abs CO2'!K221+'CH4'!K221*PCG!$C$5+N2O!K221*PCG!$C$6+HFC!K221+PFC!K221+'SF6'!K221</f>
        <v>4.975757791407838E-2</v>
      </c>
      <c r="L221" s="94">
        <f>+'CO2'!L221+'abs CO2'!L221+'CH4'!L221*PCG!$C$5+N2O!L221*PCG!$C$6+HFC!L221+PFC!L221+'SF6'!L221</f>
        <v>5.1484924294561391E-2</v>
      </c>
      <c r="M221" s="94">
        <f>+'CO2'!M221+'abs CO2'!M221+'CH4'!M221*PCG!$C$5+N2O!M221*PCG!$C$6+HFC!M221+PFC!M221+'SF6'!M221</f>
        <v>5.3234016680507777E-2</v>
      </c>
      <c r="N221" s="94">
        <f>+'CO2'!N221+'abs CO2'!N221+'CH4'!N221*PCG!$C$5+N2O!N221*PCG!$C$6+HFC!N221+PFC!N221+'SF6'!N221</f>
        <v>5.500489374513539E-2</v>
      </c>
      <c r="O221" s="94">
        <f>+'CO2'!O221+'abs CO2'!O221+'CH4'!O221*PCG!$C$5+N2O!O221*PCG!$C$6+HFC!O221+PFC!O221+'SF6'!O221</f>
        <v>5.6797593493887695E-2</v>
      </c>
      <c r="P221" s="94">
        <f>+'CO2'!P221+'abs CO2'!P221+'CH4'!P221*PCG!$C$5+N2O!P221*PCG!$C$6+HFC!P221+PFC!P221+'SF6'!P221</f>
        <v>5.8612153287715421E-2</v>
      </c>
      <c r="Q221" s="94">
        <f>+'CO2'!Q221+'abs CO2'!Q221+'CH4'!Q221*PCG!$C$5+N2O!Q221*PCG!$C$6+HFC!Q221+PFC!Q221+'SF6'!Q221</f>
        <v>6.0448609865157009E-2</v>
      </c>
      <c r="R221" s="94">
        <f>+'CO2'!R221+'abs CO2'!R221+'CH4'!R221*PCG!$C$5+N2O!R221*PCG!$C$6+HFC!R221+PFC!R221+'SF6'!R221</f>
        <v>6.2306999363298796E-2</v>
      </c>
      <c r="S221" s="94">
        <f>+'CO2'!S221+'abs CO2'!S221+'CH4'!S221*PCG!$C$5+N2O!S221*PCG!$C$6+HFC!S221+PFC!S221+'SF6'!S221</f>
        <v>6.4187357337689169E-2</v>
      </c>
      <c r="T221" s="94">
        <f>+'CO2'!T221+'abs CO2'!T221+'CH4'!T221*PCG!$C$5+N2O!T221*PCG!$C$6+HFC!T221+PFC!T221+'SF6'!T221</f>
        <v>6.6089718781275675E-2</v>
      </c>
      <c r="U221" s="94">
        <f>+'CO2'!U221+'abs CO2'!U221+'CH4'!U221*PCG!$C$5+N2O!U221*PCG!$C$6+HFC!U221+PFC!U221+'SF6'!U221</f>
        <v>6.3908570410731502E-2</v>
      </c>
      <c r="V221" s="94">
        <f>+'CO2'!V221+'abs CO2'!V221+'CH4'!V221*PCG!$C$5+N2O!V221*PCG!$C$6+HFC!V221+PFC!V221+'SF6'!V221</f>
        <v>6.1687822737386253E-2</v>
      </c>
      <c r="W221" s="94">
        <f>+'CO2'!W221+'abs CO2'!W221+'CH4'!W221*PCG!$C$5+N2O!W221*PCG!$C$6+HFC!W221+PFC!W221+'SF6'!W221</f>
        <v>5.9427387382880392E-2</v>
      </c>
      <c r="X221" s="94">
        <f>+'CO2'!X221+'abs CO2'!X221+'CH4'!X221*PCG!$C$5+N2O!X221*PCG!$C$6+HFC!X221+PFC!X221+'SF6'!X221</f>
        <v>5.7127177598685783E-2</v>
      </c>
      <c r="Y221" s="94">
        <f>+'CO2'!Y221+'abs CO2'!Y221+'CH4'!Y221*PCG!$C$5+N2O!Y221*PCG!$C$6+HFC!Y221+PFC!Y221+'SF6'!Y221</f>
        <v>5.9391127733007559E-2</v>
      </c>
      <c r="Z221" s="94">
        <f>+'CO2'!Z221+'abs CO2'!Z221+'CH4'!Z221*PCG!$C$5+N2O!Z221*PCG!$C$6+HFC!Z221+PFC!Z221+'SF6'!Z221</f>
        <v>6.1682619277419602E-2</v>
      </c>
      <c r="AA221" s="94">
        <f>+'CO2'!AA221+'abs CO2'!AA221+'CH4'!AA221*PCG!$C$5+N2O!AA221*PCG!$C$6+HFC!AA221+PFC!AA221+'SF6'!AA221</f>
        <v>6.0851699478099625E-2</v>
      </c>
      <c r="AB221" s="94">
        <f>+'CO2'!AB221+'abs CO2'!AB221+'CH4'!AB221*PCG!$C$5+N2O!AB221*PCG!$C$6+HFC!AB221+PFC!AB221+'SF6'!AB221</f>
        <v>6.0002790857804585E-2</v>
      </c>
      <c r="AC221" s="94">
        <f>+'CO2'!AC221+'abs CO2'!AC221+'CH4'!AC221*PCG!$C$5+N2O!AC221*PCG!$C$6+HFC!AC221+PFC!AC221+'SF6'!AC221</f>
        <v>6.0395497491707507E-2</v>
      </c>
      <c r="AD221" s="94">
        <f>+'CO2'!AD221+'abs CO2'!AD221+'CH4'!AD221*PCG!$C$5+N2O!AD221*PCG!$C$6+HFC!AD221+PFC!AD221+'SF6'!AD221</f>
        <v>6.0356336697123314E-2</v>
      </c>
      <c r="AE221" s="94">
        <f>+'CO2'!AE221+'abs CO2'!AE221+'CH4'!AE221*PCG!$C$5+N2O!AE221*PCG!$C$6+HFC!AE221+PFC!AE221+'SF6'!AE221</f>
        <v>6.0317175902539107E-2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9.1459037514774466E-3</v>
      </c>
      <c r="D222" s="94">
        <f>+'CO2'!D222+'abs CO2'!D222+'CH4'!D222*PCG!$C$5+N2O!D222*PCG!$C$6+HFC!D222+PFC!D222+'SF6'!D222</f>
        <v>9.050890163287582E-3</v>
      </c>
      <c r="E222" s="94">
        <f>+'CO2'!E222+'abs CO2'!E222+'CH4'!E222*PCG!$C$5+N2O!E222*PCG!$C$6+HFC!E222+PFC!E222+'SF6'!E222</f>
        <v>9.3583245458651945E-3</v>
      </c>
      <c r="F222" s="94">
        <f>+'CO2'!F222+'abs CO2'!F222+'CH4'!F222*PCG!$C$5+N2O!F222*PCG!$C$6+HFC!F222+PFC!F222+'SF6'!F222</f>
        <v>9.4060969677905552E-3</v>
      </c>
      <c r="G222" s="94">
        <f>+'CO2'!G222+'abs CO2'!G222+'CH4'!G222*PCG!$C$5+N2O!G222*PCG!$C$6+HFC!G222+PFC!G222+'SF6'!G222</f>
        <v>9.6871052179694547E-3</v>
      </c>
      <c r="H222" s="94">
        <f>+'CO2'!H222+'abs CO2'!H222+'CH4'!H222*PCG!$C$5+N2O!H222*PCG!$C$6+HFC!H222+PFC!H222+'SF6'!H222</f>
        <v>9.4371823052732638E-3</v>
      </c>
      <c r="I222" s="94">
        <f>+'CO2'!I222+'abs CO2'!I222+'CH4'!I222*PCG!$C$5+N2O!I222*PCG!$C$6+HFC!I222+PFC!I222+'SF6'!I222</f>
        <v>1.0037404430277574E-2</v>
      </c>
      <c r="J222" s="94">
        <f>+'CO2'!J222+'abs CO2'!J222+'CH4'!J222*PCG!$C$5+N2O!J222*PCG!$C$6+HFC!J222+PFC!J222+'SF6'!J222</f>
        <v>1.2090567074215451E-2</v>
      </c>
      <c r="K222" s="94">
        <f>+'CO2'!K222+'abs CO2'!K222+'CH4'!K222*PCG!$C$5+N2O!K222*PCG!$C$6+HFC!K222+PFC!K222+'SF6'!K222</f>
        <v>1.1780528770346757E-2</v>
      </c>
      <c r="L222" s="94">
        <f>+'CO2'!L222+'abs CO2'!L222+'CH4'!L222*PCG!$C$5+N2O!L222*PCG!$C$6+HFC!L222+PFC!L222+'SF6'!L222</f>
        <v>1.1469652906100825E-2</v>
      </c>
      <c r="M222" s="94">
        <f>+'CO2'!M222+'abs CO2'!M222+'CH4'!M222*PCG!$C$5+N2O!M222*PCG!$C$6+HFC!M222+PFC!M222+'SF6'!M222</f>
        <v>1.115793887044186E-2</v>
      </c>
      <c r="N222" s="94">
        <f>+'CO2'!N222+'abs CO2'!N222+'CH4'!N222*PCG!$C$5+N2O!N222*PCG!$C$6+HFC!N222+PFC!N222+'SF6'!N222</f>
        <v>1.0845386056416922E-2</v>
      </c>
      <c r="O222" s="94">
        <f>+'CO2'!O222+'abs CO2'!O222+'CH4'!O222*PCG!$C$5+N2O!O222*PCG!$C$6+HFC!O222+PFC!O222+'SF6'!O222</f>
        <v>1.0531993861118496E-2</v>
      </c>
      <c r="P222" s="94">
        <f>+'CO2'!P222+'abs CO2'!P222+'CH4'!P222*PCG!$C$5+N2O!P222*PCG!$C$6+HFC!P222+PFC!P222+'SF6'!P222</f>
        <v>1.0217761685647451E-2</v>
      </c>
      <c r="Q222" s="94">
        <f>+'CO2'!Q222+'abs CO2'!Q222+'CH4'!Q222*PCG!$C$5+N2O!Q222*PCG!$C$6+HFC!Q222+PFC!Q222+'SF6'!Q222</f>
        <v>9.9026889350767242E-3</v>
      </c>
      <c r="R222" s="94">
        <f>+'CO2'!R222+'abs CO2'!R222+'CH4'!R222*PCG!$C$5+N2O!R222*PCG!$C$6+HFC!R222+PFC!R222+'SF6'!R222</f>
        <v>9.5867750184153964E-3</v>
      </c>
      <c r="S222" s="94">
        <f>+'CO2'!S222+'abs CO2'!S222+'CH4'!S222*PCG!$C$5+N2O!S222*PCG!$C$6+HFC!S222+PFC!S222+'SF6'!S222</f>
        <v>9.2700193485734383E-3</v>
      </c>
      <c r="T222" s="94">
        <f>+'CO2'!T222+'abs CO2'!T222+'CH4'!T222*PCG!$C$5+N2O!T222*PCG!$C$6+HFC!T222+PFC!T222+'SF6'!T222</f>
        <v>8.9524213423268096E-3</v>
      </c>
      <c r="U222" s="94">
        <f>+'CO2'!U222+'abs CO2'!U222+'CH4'!U222*PCG!$C$5+N2O!U222*PCG!$C$6+HFC!U222+PFC!U222+'SF6'!U222</f>
        <v>8.1809471232357472E-3</v>
      </c>
      <c r="V222" s="94">
        <f>+'CO2'!V222+'abs CO2'!V222+'CH4'!V222*PCG!$C$5+N2O!V222*PCG!$C$6+HFC!V222+PFC!V222+'SF6'!V222</f>
        <v>7.4074644672199397E-3</v>
      </c>
      <c r="W222" s="94">
        <f>+'CO2'!W222+'abs CO2'!W222+'CH4'!W222*PCG!$C$5+N2O!W222*PCG!$C$6+HFC!W222+PFC!W222+'SF6'!W222</f>
        <v>6.631972050803449E-3</v>
      </c>
      <c r="X222" s="94">
        <f>+'CO2'!X222+'abs CO2'!X222+'CH4'!X222*PCG!$C$5+N2O!X222*PCG!$C$6+HFC!X222+PFC!X222+'SF6'!X222</f>
        <v>5.8544685591365216E-3</v>
      </c>
      <c r="Y222" s="94">
        <f>+'CO2'!Y222+'abs CO2'!Y222+'CH4'!Y222*PCG!$C$5+N2O!Y222*PCG!$C$6+HFC!Y222+PFC!Y222+'SF6'!Y222</f>
        <v>6.4218089602783605E-3</v>
      </c>
      <c r="Z222" s="94">
        <f>+'CO2'!Z222+'abs CO2'!Z222+'CH4'!Z222*PCG!$C$5+N2O!Z222*PCG!$C$6+HFC!Z222+PFC!Z222+'SF6'!Z222</f>
        <v>6.9905871884743155E-3</v>
      </c>
      <c r="AA222" s="94">
        <f>+'CO2'!AA222+'abs CO2'!AA222+'CH4'!AA222*PCG!$C$5+N2O!AA222*PCG!$C$6+HFC!AA222+PFC!AA222+'SF6'!AA222</f>
        <v>6.6305798156539595E-3</v>
      </c>
      <c r="AB222" s="94">
        <f>+'CO2'!AB222+'abs CO2'!AB222+'CH4'!AB222*PCG!$C$5+N2O!AB222*PCG!$C$6+HFC!AB222+PFC!AB222+'SF6'!AB222</f>
        <v>6.2696323134172113E-3</v>
      </c>
      <c r="AC222" s="94">
        <f>+'CO2'!AC222+'abs CO2'!AC222+'CH4'!AC222*PCG!$C$5+N2O!AC222*PCG!$C$6+HFC!AC222+PFC!AC222+'SF6'!AC222</f>
        <v>5.8941386949408489E-3</v>
      </c>
      <c r="AD222" s="94">
        <f>+'CO2'!AD222+'abs CO2'!AD222+'CH4'!AD222*PCG!$C$5+N2O!AD222*PCG!$C$6+HFC!AD222+PFC!AD222+'SF6'!AD222</f>
        <v>5.5106323879501838E-3</v>
      </c>
      <c r="AE222" s="94">
        <f>+'CO2'!AE222+'abs CO2'!AE222+'CH4'!AE222*PCG!$C$5+N2O!AE222*PCG!$C$6+HFC!AE222+PFC!AE222+'SF6'!AE222</f>
        <v>5.1271260809595178E-3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5.3539275140467794E-2</v>
      </c>
      <c r="D223" s="94">
        <f>+'CO2'!D223+'abs CO2'!D223+'CH4'!D223*PCG!$C$5+N2O!D223*PCG!$C$6+HFC!D223+PFC!D223+'SF6'!D223</f>
        <v>5.4397766242577389E-2</v>
      </c>
      <c r="E223" s="94">
        <f>+'CO2'!E223+'abs CO2'!E223+'CH4'!E223*PCG!$C$5+N2O!E223*PCG!$C$6+HFC!E223+PFC!E223+'SF6'!E223</f>
        <v>5.7997519663765131E-2</v>
      </c>
      <c r="F223" s="94">
        <f>+'CO2'!F223+'abs CO2'!F223+'CH4'!F223*PCG!$C$5+N2O!F223*PCG!$C$6+HFC!F223+PFC!F223+'SF6'!F223</f>
        <v>5.9296705098315999E-2</v>
      </c>
      <c r="G223" s="94">
        <f>+'CO2'!G223+'abs CO2'!G223+'CH4'!G223*PCG!$C$5+N2O!G223*PCG!$C$6+HFC!G223+PFC!G223+'SF6'!G223</f>
        <v>5.8932329438249755E-2</v>
      </c>
      <c r="H223" s="94">
        <f>+'CO2'!H223+'abs CO2'!H223+'CH4'!H223*PCG!$C$5+N2O!H223*PCG!$C$6+HFC!H223+PFC!H223+'SF6'!H223</f>
        <v>6.0316237226747962E-2</v>
      </c>
      <c r="I223" s="94">
        <f>+'CO2'!I223+'abs CO2'!I223+'CH4'!I223*PCG!$C$5+N2O!I223*PCG!$C$6+HFC!I223+PFC!I223+'SF6'!I223</f>
        <v>5.898483759422344E-2</v>
      </c>
      <c r="J223" s="94">
        <f>+'CO2'!J223+'abs CO2'!J223+'CH4'!J223*PCG!$C$5+N2O!J223*PCG!$C$6+HFC!J223+PFC!J223+'SF6'!J223</f>
        <v>5.9784575699762435E-2</v>
      </c>
      <c r="K223" s="94">
        <f>+'CO2'!K223+'abs CO2'!K223+'CH4'!K223*PCG!$C$5+N2O!K223*PCG!$C$6+HFC!K223+PFC!K223+'SF6'!K223</f>
        <v>5.933387348738392E-2</v>
      </c>
      <c r="L223" s="94">
        <f>+'CO2'!L223+'abs CO2'!L223+'CH4'!L223*PCG!$C$5+N2O!L223*PCG!$C$6+HFC!L223+PFC!L223+'SF6'!L223</f>
        <v>5.8866154132898453E-2</v>
      </c>
      <c r="M223" s="94">
        <f>+'CO2'!M223+'abs CO2'!M223+'CH4'!M223*PCG!$C$5+N2O!M223*PCG!$C$6+HFC!M223+PFC!M223+'SF6'!M223</f>
        <v>5.8381379445954167E-2</v>
      </c>
      <c r="N223" s="94">
        <f>+'CO2'!N223+'abs CO2'!N223+'CH4'!N223*PCG!$C$5+N2O!N223*PCG!$C$6+HFC!N223+PFC!N223+'SF6'!N223</f>
        <v>5.7879512195461634E-2</v>
      </c>
      <c r="O223" s="94">
        <f>+'CO2'!O223+'abs CO2'!O223+'CH4'!O223*PCG!$C$5+N2O!O223*PCG!$C$6+HFC!O223+PFC!O223+'SF6'!O223</f>
        <v>5.7360516068642946E-2</v>
      </c>
      <c r="P223" s="94">
        <f>+'CO2'!P223+'abs CO2'!P223+'CH4'!P223*PCG!$C$5+N2O!P223*PCG!$C$6+HFC!P223+PFC!P223+'SF6'!P223</f>
        <v>5.6824355632478896E-2</v>
      </c>
      <c r="Q223" s="94">
        <f>+'CO2'!Q223+'abs CO2'!Q223+'CH4'!Q223*PCG!$C$5+N2O!Q223*PCG!$C$6+HFC!Q223+PFC!Q223+'SF6'!Q223</f>
        <v>5.6270996297378792E-2</v>
      </c>
      <c r="R223" s="94">
        <f>+'CO2'!R223+'abs CO2'!R223+'CH4'!R223*PCG!$C$5+N2O!R223*PCG!$C$6+HFC!R223+PFC!R223+'SF6'!R223</f>
        <v>5.570040428290958E-2</v>
      </c>
      <c r="S223" s="94">
        <f>+'CO2'!S223+'abs CO2'!S223+'CH4'!S223*PCG!$C$5+N2O!S223*PCG!$C$6+HFC!S223+PFC!S223+'SF6'!S223</f>
        <v>5.5112546585438259E-2</v>
      </c>
      <c r="T223" s="94">
        <f>+'CO2'!T223+'abs CO2'!T223+'CH4'!T223*PCG!$C$5+N2O!T223*PCG!$C$6+HFC!T223+PFC!T223+'SF6'!T223</f>
        <v>5.4507390947552102E-2</v>
      </c>
      <c r="U223" s="94">
        <f>+'CO2'!U223+'abs CO2'!U223+'CH4'!U223*PCG!$C$5+N2O!U223*PCG!$C$6+HFC!U223+PFC!U223+'SF6'!U223</f>
        <v>5.1444885318739482E-2</v>
      </c>
      <c r="V223" s="94">
        <f>+'CO2'!V223+'abs CO2'!V223+'CH4'!V223*PCG!$C$5+N2O!V223*PCG!$C$6+HFC!V223+PFC!V223+'SF6'!V223</f>
        <v>4.8324710589306763E-2</v>
      </c>
      <c r="W223" s="94">
        <f>+'CO2'!W223+'abs CO2'!W223+'CH4'!W223*PCG!$C$5+N2O!W223*PCG!$C$6+HFC!W223+PFC!W223+'SF6'!W223</f>
        <v>4.5146782019361405E-2</v>
      </c>
      <c r="X223" s="94">
        <f>+'CO2'!X223+'abs CO2'!X223+'CH4'!X223*PCG!$C$5+N2O!X223*PCG!$C$6+HFC!X223+PFC!X223+'SF6'!X223</f>
        <v>4.191101656591624E-2</v>
      </c>
      <c r="Y223" s="94">
        <f>+'CO2'!Y223+'abs CO2'!Y223+'CH4'!Y223*PCG!$C$5+N2O!Y223*PCG!$C$6+HFC!Y223+PFC!Y223+'SF6'!Y223</f>
        <v>4.2185731888880855E-2</v>
      </c>
      <c r="Z223" s="94">
        <f>+'CO2'!Z223+'abs CO2'!Z223+'CH4'!Z223*PCG!$C$5+N2O!Z223*PCG!$C$6+HFC!Z223+PFC!Z223+'SF6'!Z223</f>
        <v>4.2459712213287024E-2</v>
      </c>
      <c r="AA223" s="94">
        <f>+'CO2'!AA223+'abs CO2'!AA223+'CH4'!AA223*PCG!$C$5+N2O!AA223*PCG!$C$6+HFC!AA223+PFC!AA223+'SF6'!AA223</f>
        <v>4.4110707353093262E-2</v>
      </c>
      <c r="AB223" s="94">
        <f>+'CO2'!AB223+'abs CO2'!AB223+'CH4'!AB223*PCG!$C$5+N2O!AB223*PCG!$C$6+HFC!AB223+PFC!AB223+'SF6'!AB223</f>
        <v>4.5782753446595839E-2</v>
      </c>
      <c r="AC223" s="94">
        <f>+'CO2'!AC223+'abs CO2'!AC223+'CH4'!AC223*PCG!$C$5+N2O!AC223*PCG!$C$6+HFC!AC223+PFC!AC223+'SF6'!AC223</f>
        <v>4.5316916608740501E-2</v>
      </c>
      <c r="AD223" s="94">
        <f>+'CO2'!AD223+'abs CO2'!AD223+'CH4'!AD223*PCG!$C$5+N2O!AD223*PCG!$C$6+HFC!AD223+PFC!AD223+'SF6'!AD223</f>
        <v>4.4491475867684406E-2</v>
      </c>
      <c r="AE223" s="94">
        <f>+'CO2'!AE223+'abs CO2'!AE223+'CH4'!AE223*PCG!$C$5+N2O!AE223*PCG!$C$6+HFC!AE223+PFC!AE223+'SF6'!AE223</f>
        <v>4.3666035126628297E-2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6.8010666848403692E-2</v>
      </c>
      <c r="D224" s="94">
        <f>+'CO2'!D224+'abs CO2'!D224+'CH4'!D224*PCG!$C$5+N2O!D224*PCG!$C$6+HFC!D224+PFC!D224+'SF6'!D224</f>
        <v>7.0560662837268015E-2</v>
      </c>
      <c r="E224" s="94">
        <f>+'CO2'!E224+'abs CO2'!E224+'CH4'!E224*PCG!$C$5+N2O!E224*PCG!$C$6+HFC!E224+PFC!E224+'SF6'!E224</f>
        <v>7.1032456884888906E-2</v>
      </c>
      <c r="F224" s="94">
        <f>+'CO2'!F224+'abs CO2'!F224+'CH4'!F224*PCG!$C$5+N2O!F224*PCG!$C$6+HFC!F224+PFC!F224+'SF6'!F224</f>
        <v>7.6217904535564873E-2</v>
      </c>
      <c r="G224" s="94">
        <f>+'CO2'!G224+'abs CO2'!G224+'CH4'!G224*PCG!$C$5+N2O!G224*PCG!$C$6+HFC!G224+PFC!G224+'SF6'!G224</f>
        <v>8.0210367752079695E-2</v>
      </c>
      <c r="H224" s="94">
        <f>+'CO2'!H224+'abs CO2'!H224+'CH4'!H224*PCG!$C$5+N2O!H224*PCG!$C$6+HFC!H224+PFC!H224+'SF6'!H224</f>
        <v>8.0290844101573694E-2</v>
      </c>
      <c r="I224" s="94">
        <f>+'CO2'!I224+'abs CO2'!I224+'CH4'!I224*PCG!$C$5+N2O!I224*PCG!$C$6+HFC!I224+PFC!I224+'SF6'!I224</f>
        <v>8.3576191803838296E-2</v>
      </c>
      <c r="J224" s="94">
        <f>+'CO2'!J224+'abs CO2'!J224+'CH4'!J224*PCG!$C$5+N2O!J224*PCG!$C$6+HFC!J224+PFC!J224+'SF6'!J224</f>
        <v>8.4744779602904441E-2</v>
      </c>
      <c r="K224" s="94">
        <f>+'CO2'!K224+'abs CO2'!K224+'CH4'!K224*PCG!$C$5+N2O!K224*PCG!$C$6+HFC!K224+PFC!K224+'SF6'!K224</f>
        <v>8.389157115382409E-2</v>
      </c>
      <c r="L224" s="94">
        <f>+'CO2'!L224+'abs CO2'!L224+'CH4'!L224*PCG!$C$5+N2O!L224*PCG!$C$6+HFC!L224+PFC!L224+'SF6'!L224</f>
        <v>8.3036927647501022E-2</v>
      </c>
      <c r="M224" s="94">
        <f>+'CO2'!M224+'abs CO2'!M224+'CH4'!M224*PCG!$C$5+N2O!M224*PCG!$C$6+HFC!M224+PFC!M224+'SF6'!M224</f>
        <v>8.2180850521019422E-2</v>
      </c>
      <c r="N224" s="94">
        <f>+'CO2'!N224+'abs CO2'!N224+'CH4'!N224*PCG!$C$5+N2O!N224*PCG!$C$6+HFC!N224+PFC!N224+'SF6'!N224</f>
        <v>8.132334120529236E-2</v>
      </c>
      <c r="O224" s="94">
        <f>+'CO2'!O224+'abs CO2'!O224+'CH4'!O224*PCG!$C$5+N2O!O224*PCG!$C$6+HFC!O224+PFC!O224+'SF6'!O224</f>
        <v>8.0464401125106305E-2</v>
      </c>
      <c r="P224" s="94">
        <f>+'CO2'!P224+'abs CO2'!P224+'CH4'!P224*PCG!$C$5+N2O!P224*PCG!$C$6+HFC!P224+PFC!P224+'SF6'!P224</f>
        <v>7.9604031699164329E-2</v>
      </c>
      <c r="Q224" s="94">
        <f>+'CO2'!Q224+'abs CO2'!Q224+'CH4'!Q224*PCG!$C$5+N2O!Q224*PCG!$C$6+HFC!Q224+PFC!Q224+'SF6'!Q224</f>
        <v>7.8742234340129655E-2</v>
      </c>
      <c r="R224" s="94">
        <f>+'CO2'!R224+'abs CO2'!R224+'CH4'!R224*PCG!$C$5+N2O!R224*PCG!$C$6+HFC!R224+PFC!R224+'SF6'!R224</f>
        <v>7.7879010454668079E-2</v>
      </c>
      <c r="S224" s="94">
        <f>+'CO2'!S224+'abs CO2'!S224+'CH4'!S224*PCG!$C$5+N2O!S224*PCG!$C$6+HFC!S224+PFC!S224+'SF6'!S224</f>
        <v>7.701436144349065E-2</v>
      </c>
      <c r="T224" s="94">
        <f>+'CO2'!T224+'abs CO2'!T224+'CH4'!T224*PCG!$C$5+N2O!T224*PCG!$C$6+HFC!T224+PFC!T224+'SF6'!T224</f>
        <v>7.6148288701395311E-2</v>
      </c>
      <c r="U224" s="94">
        <f>+'CO2'!U224+'abs CO2'!U224+'CH4'!U224*PCG!$C$5+N2O!U224*PCG!$C$6+HFC!U224+PFC!U224+'SF6'!U224</f>
        <v>7.2777542092256758E-2</v>
      </c>
      <c r="V224" s="94">
        <f>+'CO2'!V224+'abs CO2'!V224+'CH4'!V224*PCG!$C$5+N2O!V224*PCG!$C$6+HFC!V224+PFC!V224+'SF6'!V224</f>
        <v>6.9401622383929468E-2</v>
      </c>
      <c r="W224" s="94">
        <f>+'CO2'!W224+'abs CO2'!W224+'CH4'!W224*PCG!$C$5+N2O!W224*PCG!$C$6+HFC!W224+PFC!W224+'SF6'!W224</f>
        <v>6.6020534392899261E-2</v>
      </c>
      <c r="X224" s="94">
        <f>+'CO2'!X224+'abs CO2'!X224+'CH4'!X224*PCG!$C$5+N2O!X224*PCG!$C$6+HFC!X224+PFC!X224+'SF6'!X224</f>
        <v>6.2634282915926431E-2</v>
      </c>
      <c r="Y224" s="94">
        <f>+'CO2'!Y224+'abs CO2'!Y224+'CH4'!Y224*PCG!$C$5+N2O!Y224*PCG!$C$6+HFC!Y224+PFC!Y224+'SF6'!Y224</f>
        <v>6.3828615382915108E-2</v>
      </c>
      <c r="Z224" s="94">
        <f>+'CO2'!Z224+'abs CO2'!Z224+'CH4'!Z224*PCG!$C$5+N2O!Z224*PCG!$C$6+HFC!Z224+PFC!Z224+'SF6'!Z224</f>
        <v>6.502463029916028E-2</v>
      </c>
      <c r="AA224" s="94">
        <f>+'CO2'!AA224+'abs CO2'!AA224+'CH4'!AA224*PCG!$C$5+N2O!AA224*PCG!$C$6+HFC!AA224+PFC!AA224+'SF6'!AA224</f>
        <v>6.093772877191287E-2</v>
      </c>
      <c r="AB224" s="94">
        <f>+'CO2'!AB224+'abs CO2'!AB224+'CH4'!AB224*PCG!$C$5+N2O!AB224*PCG!$C$6+HFC!AB224+PFC!AB224+'SF6'!AB224</f>
        <v>5.6844649746461647E-2</v>
      </c>
      <c r="AC224" s="94">
        <f>+'CO2'!AC224+'abs CO2'!AC224+'CH4'!AC224*PCG!$C$5+N2O!AC224*PCG!$C$6+HFC!AC224+PFC!AC224+'SF6'!AC224</f>
        <v>5.5431222493752645E-2</v>
      </c>
      <c r="AD224" s="94">
        <f>+'CO2'!AD224+'abs CO2'!AD224+'CH4'!AD224*PCG!$C$5+N2O!AD224*PCG!$C$6+HFC!AD224+PFC!AD224+'SF6'!AD224</f>
        <v>5.3975594396661546E-2</v>
      </c>
      <c r="AE224" s="94">
        <f>+'CO2'!AE224+'abs CO2'!AE224+'CH4'!AE224*PCG!$C$5+N2O!AE224*PCG!$C$6+HFC!AE224+PFC!AE224+'SF6'!AE224</f>
        <v>5.2519966299570439E-2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4.1922072713914911E-2</v>
      </c>
      <c r="D225" s="94">
        <f>+'CO2'!D225+'abs CO2'!D225+'CH4'!D225*PCG!$C$5+N2O!D225*PCG!$C$6+HFC!D225+PFC!D225+'SF6'!D225</f>
        <v>4.0941286239788668E-2</v>
      </c>
      <c r="E225" s="94">
        <f>+'CO2'!E225+'abs CO2'!E225+'CH4'!E225*PCG!$C$5+N2O!E225*PCG!$C$6+HFC!E225+PFC!E225+'SF6'!E225</f>
        <v>4.0419108255878848E-2</v>
      </c>
      <c r="F225" s="94">
        <f>+'CO2'!F225+'abs CO2'!F225+'CH4'!F225*PCG!$C$5+N2O!F225*PCG!$C$6+HFC!F225+PFC!F225+'SF6'!F225</f>
        <v>4.0596631306261573E-2</v>
      </c>
      <c r="G225" s="94">
        <f>+'CO2'!G225+'abs CO2'!G225+'CH4'!G225*PCG!$C$5+N2O!G225*PCG!$C$6+HFC!G225+PFC!G225+'SF6'!G225</f>
        <v>4.038865951624853E-2</v>
      </c>
      <c r="H225" s="94">
        <f>+'CO2'!H225+'abs CO2'!H225+'CH4'!H225*PCG!$C$5+N2O!H225*PCG!$C$6+HFC!H225+PFC!H225+'SF6'!H225</f>
        <v>3.9437046899049415E-2</v>
      </c>
      <c r="I225" s="94">
        <f>+'CO2'!I225+'abs CO2'!I225+'CH4'!I225*PCG!$C$5+N2O!I225*PCG!$C$6+HFC!I225+PFC!I225+'SF6'!I225</f>
        <v>3.3484593361629927E-2</v>
      </c>
      <c r="J225" s="94">
        <f>+'CO2'!J225+'abs CO2'!J225+'CH4'!J225*PCG!$C$5+N2O!J225*PCG!$C$6+HFC!J225+PFC!J225+'SF6'!J225</f>
        <v>3.2399999999999998E-2</v>
      </c>
      <c r="K225" s="94">
        <f>+'CO2'!K225+'abs CO2'!K225+'CH4'!K225*PCG!$C$5+N2O!K225*PCG!$C$6+HFC!K225+PFC!K225+'SF6'!K225</f>
        <v>3.1123875000000002E-2</v>
      </c>
      <c r="L225" s="94">
        <f>+'CO2'!L225+'abs CO2'!L225+'CH4'!L225*PCG!$C$5+N2O!L225*PCG!$C$6+HFC!L225+PFC!L225+'SF6'!L225</f>
        <v>2.9847750000000003E-2</v>
      </c>
      <c r="M225" s="94">
        <f>+'CO2'!M225+'abs CO2'!M225+'CH4'!M225*PCG!$C$5+N2O!M225*PCG!$C$6+HFC!M225+PFC!M225+'SF6'!M225</f>
        <v>2.8571624999999996E-2</v>
      </c>
      <c r="N225" s="94">
        <f>+'CO2'!N225+'abs CO2'!N225+'CH4'!N225*PCG!$C$5+N2O!N225*PCG!$C$6+HFC!N225+PFC!N225+'SF6'!N225</f>
        <v>2.7295499999999997E-2</v>
      </c>
      <c r="O225" s="94">
        <f>+'CO2'!O225+'abs CO2'!O225+'CH4'!O225*PCG!$C$5+N2O!O225*PCG!$C$6+HFC!O225+PFC!O225+'SF6'!O225</f>
        <v>2.6019374999999997E-2</v>
      </c>
      <c r="P225" s="94">
        <f>+'CO2'!P225+'abs CO2'!P225+'CH4'!P225*PCG!$C$5+N2O!P225*PCG!$C$6+HFC!P225+PFC!P225+'SF6'!P225</f>
        <v>2.4743249999999998E-2</v>
      </c>
      <c r="Q225" s="94">
        <f>+'CO2'!Q225+'abs CO2'!Q225+'CH4'!Q225*PCG!$C$5+N2O!Q225*PCG!$C$6+HFC!Q225+PFC!Q225+'SF6'!Q225</f>
        <v>2.3467124999999998E-2</v>
      </c>
      <c r="R225" s="94">
        <f>+'CO2'!R225+'abs CO2'!R225+'CH4'!R225*PCG!$C$5+N2O!R225*PCG!$C$6+HFC!R225+PFC!R225+'SF6'!R225</f>
        <v>2.2190999999999995E-2</v>
      </c>
      <c r="S225" s="94">
        <f>+'CO2'!S225+'abs CO2'!S225+'CH4'!S225*PCG!$C$5+N2O!S225*PCG!$C$6+HFC!S225+PFC!S225+'SF6'!S225</f>
        <v>2.0914874999999996E-2</v>
      </c>
      <c r="T225" s="94">
        <f>+'CO2'!T225+'abs CO2'!T225+'CH4'!T225*PCG!$C$5+N2O!T225*PCG!$C$6+HFC!T225+PFC!T225+'SF6'!T225</f>
        <v>1.9638749999999996E-2</v>
      </c>
      <c r="U225" s="94">
        <f>+'CO2'!U225+'abs CO2'!U225+'CH4'!U225*PCG!$C$5+N2O!U225*PCG!$C$6+HFC!U225+PFC!U225+'SF6'!U225</f>
        <v>1.8845249498015616E-2</v>
      </c>
      <c r="V225" s="94">
        <f>+'CO2'!V225+'abs CO2'!V225+'CH4'!V225*PCG!$C$5+N2O!V225*PCG!$C$6+HFC!V225+PFC!V225+'SF6'!V225</f>
        <v>1.8051748996031236E-2</v>
      </c>
      <c r="W225" s="94">
        <f>+'CO2'!W225+'abs CO2'!W225+'CH4'!W225*PCG!$C$5+N2O!W225*PCG!$C$6+HFC!W225+PFC!W225+'SF6'!W225</f>
        <v>1.7258248494046856E-2</v>
      </c>
      <c r="X225" s="94">
        <f>+'CO2'!X225+'abs CO2'!X225+'CH4'!X225*PCG!$C$5+N2O!X225*PCG!$C$6+HFC!X225+PFC!X225+'SF6'!X225</f>
        <v>1.6898803279581476E-2</v>
      </c>
      <c r="Y225" s="94">
        <f>+'CO2'!Y225+'abs CO2'!Y225+'CH4'!Y225*PCG!$C$5+N2O!Y225*PCG!$C$6+HFC!Y225+PFC!Y225+'SF6'!Y225</f>
        <v>1.6539358065116097E-2</v>
      </c>
      <c r="Z225" s="94">
        <f>+'CO2'!Z225+'abs CO2'!Z225+'CH4'!Z225*PCG!$C$5+N2O!Z225*PCG!$C$6+HFC!Z225+PFC!Z225+'SF6'!Z225</f>
        <v>1.6179912850650725E-2</v>
      </c>
      <c r="AA225" s="94">
        <f>+'CO2'!AA225+'abs CO2'!AA225+'CH4'!AA225*PCG!$C$5+N2O!AA225*PCG!$C$6+HFC!AA225+PFC!AA225+'SF6'!AA225</f>
        <v>1.5156371735427525E-2</v>
      </c>
      <c r="AB225" s="94">
        <f>+'CO2'!AB225+'abs CO2'!AB225+'CH4'!AB225*PCG!$C$5+N2O!AB225*PCG!$C$6+HFC!AB225+PFC!AB225+'SF6'!AB225</f>
        <v>1.413283062020433E-2</v>
      </c>
      <c r="AC225" s="94">
        <f>+'CO2'!AC225+'abs CO2'!AC225+'CH4'!AC225*PCG!$C$5+N2O!AC225*PCG!$C$6+HFC!AC225+PFC!AC225+'SF6'!AC225</f>
        <v>1.3547082918289233E-2</v>
      </c>
      <c r="AD225" s="94">
        <f>+'CO2'!AD225+'abs CO2'!AD225+'CH4'!AD225*PCG!$C$5+N2O!AD225*PCG!$C$6+HFC!AD225+PFC!AD225+'SF6'!AD225</f>
        <v>1.2961335216374137E-2</v>
      </c>
      <c r="AE225" s="94">
        <f>+'CO2'!AE225+'abs CO2'!AE225+'CH4'!AE225*PCG!$C$5+N2O!AE225*PCG!$C$6+HFC!AE225+PFC!AE225+'SF6'!AE225</f>
        <v>1.2375587514459038E-2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0.77349374062524578</v>
      </c>
      <c r="D226" s="33">
        <f t="shared" si="57"/>
        <v>0.79670871994205827</v>
      </c>
      <c r="E226" s="33">
        <f t="shared" si="57"/>
        <v>0.80680713851089059</v>
      </c>
      <c r="F226" s="33">
        <f t="shared" si="57"/>
        <v>0.81478769928519434</v>
      </c>
      <c r="G226" s="33">
        <f t="shared" si="57"/>
        <v>0.84573238820998475</v>
      </c>
      <c r="H226" s="33">
        <f t="shared" si="57"/>
        <v>0.83815368298285042</v>
      </c>
      <c r="I226" s="33">
        <f t="shared" si="57"/>
        <v>0.87001733910573487</v>
      </c>
      <c r="J226" s="33">
        <f t="shared" si="57"/>
        <v>0.91804062656615182</v>
      </c>
      <c r="K226" s="33">
        <f t="shared" si="57"/>
        <v>0.8998116649831075</v>
      </c>
      <c r="L226" s="33">
        <f t="shared" si="57"/>
        <v>0.90149051673005431</v>
      </c>
      <c r="M226" s="33">
        <f t="shared" si="57"/>
        <v>0.8264183247744582</v>
      </c>
      <c r="N226" s="33">
        <f t="shared" si="57"/>
        <v>0.55828826770639151</v>
      </c>
      <c r="O226" s="33">
        <f t="shared" si="57"/>
        <v>0.54902848307231222</v>
      </c>
      <c r="P226" s="33">
        <f t="shared" si="57"/>
        <v>0.4832424014859833</v>
      </c>
      <c r="Q226" s="33">
        <f t="shared" si="57"/>
        <v>0.53783419143587097</v>
      </c>
      <c r="R226" s="33">
        <f t="shared" si="57"/>
        <v>0.53585446123634572</v>
      </c>
      <c r="S226" s="33">
        <f t="shared" si="57"/>
        <v>0.51658999019135343</v>
      </c>
      <c r="T226" s="33">
        <f t="shared" si="57"/>
        <v>0.48428350723210595</v>
      </c>
      <c r="U226" s="33">
        <f t="shared" si="57"/>
        <v>0.4709968827815485</v>
      </c>
      <c r="V226" s="33">
        <f t="shared" si="57"/>
        <v>0.45722666711816184</v>
      </c>
      <c r="W226" s="33">
        <f t="shared" si="57"/>
        <v>0.45894554137280769</v>
      </c>
      <c r="X226" s="33">
        <f t="shared" si="57"/>
        <v>0.47445819397776068</v>
      </c>
      <c r="Y226" s="33">
        <f t="shared" si="57"/>
        <v>0.52266375494534212</v>
      </c>
      <c r="Z226" s="33">
        <f t="shared" si="57"/>
        <v>0.47002587063625373</v>
      </c>
      <c r="AA226" s="33">
        <f t="shared" si="57"/>
        <v>0.43783227283327336</v>
      </c>
      <c r="AB226" s="33">
        <f t="shared" si="57"/>
        <v>0.45644229440021999</v>
      </c>
      <c r="AC226" s="33">
        <f t="shared" si="57"/>
        <v>0.45381983276059501</v>
      </c>
      <c r="AD226" s="33">
        <f t="shared" si="57"/>
        <v>0.43871967803670936</v>
      </c>
      <c r="AE226" s="33">
        <f t="shared" si="57"/>
        <v>0.44642586289244901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0.18114185126329907</v>
      </c>
      <c r="D227" s="94">
        <f>+'CO2'!D227+'abs CO2'!D227+'CH4'!D227*PCG!$C$5+N2O!D227*PCG!$C$6+HFC!D227+PFC!D227+'SF6'!D227</f>
        <v>0.18660675164543733</v>
      </c>
      <c r="E227" s="94">
        <f>+'CO2'!E227+'abs CO2'!E227+'CH4'!E227*PCG!$C$5+N2O!E227*PCG!$C$6+HFC!E227+PFC!E227+'SF6'!E227</f>
        <v>0.18918166697574679</v>
      </c>
      <c r="F227" s="94">
        <f>+'CO2'!F227+'abs CO2'!F227+'CH4'!F227*PCG!$C$5+N2O!F227*PCG!$C$6+HFC!F227+PFC!F227+'SF6'!F227</f>
        <v>0.19113655027340715</v>
      </c>
      <c r="G227" s="94">
        <f>+'CO2'!G227+'abs CO2'!G227+'CH4'!G227*PCG!$C$5+N2O!G227*PCG!$C$6+HFC!G227+PFC!G227+'SF6'!G227</f>
        <v>0.19841787280547218</v>
      </c>
      <c r="H227" s="94">
        <f>+'CO2'!H227+'abs CO2'!H227+'CH4'!H227*PCG!$C$5+N2O!H227*PCG!$C$6+HFC!H227+PFC!H227+'SF6'!H227</f>
        <v>0.19688487629090515</v>
      </c>
      <c r="I227" s="94">
        <f>+'CO2'!I227+'abs CO2'!I227+'CH4'!I227*PCG!$C$5+N2O!I227*PCG!$C$6+HFC!I227+PFC!I227+'SF6'!I227</f>
        <v>0.2044337669879541</v>
      </c>
      <c r="J227" s="94">
        <f>+'CO2'!J227+'abs CO2'!J227+'CH4'!J227*PCG!$C$5+N2O!J227*PCG!$C$6+HFC!J227+PFC!J227+'SF6'!J227</f>
        <v>0.2157771076801856</v>
      </c>
      <c r="K227" s="94">
        <f>+'CO2'!K227+'abs CO2'!K227+'CH4'!K227*PCG!$C$5+N2O!K227*PCG!$C$6+HFC!K227+PFC!K227+'SF6'!K227</f>
        <v>0.21154074655668792</v>
      </c>
      <c r="L227" s="94">
        <f>+'CO2'!L227+'abs CO2'!L227+'CH4'!L227*PCG!$C$5+N2O!L227*PCG!$C$6+HFC!L227+PFC!L227+'SF6'!L227</f>
        <v>0.2120041630433265</v>
      </c>
      <c r="M227" s="94">
        <f>+'CO2'!M227+'abs CO2'!M227+'CH4'!M227*PCG!$C$5+N2O!M227*PCG!$C$6+HFC!M227+PFC!M227+'SF6'!M227</f>
        <v>0.19434938251262912</v>
      </c>
      <c r="N227" s="94">
        <f>+'CO2'!N227+'abs CO2'!N227+'CH4'!N227*PCG!$C$5+N2O!N227*PCG!$C$6+HFC!N227+PFC!N227+'SF6'!N227</f>
        <v>0.13030510970963297</v>
      </c>
      <c r="O227" s="94">
        <f>+'CO2'!O227+'abs CO2'!O227+'CH4'!O227*PCG!$C$5+N2O!O227*PCG!$C$6+HFC!O227+PFC!O227+'SF6'!O227</f>
        <v>0.12814386555956631</v>
      </c>
      <c r="P227" s="94">
        <f>+'CO2'!P227+'abs CO2'!P227+'CH4'!P227*PCG!$C$5+N2O!P227*PCG!$C$6+HFC!P227+PFC!P227+'SF6'!P227</f>
        <v>0.11278932011355371</v>
      </c>
      <c r="Q227" s="94">
        <f>+'CO2'!Q227+'abs CO2'!Q227+'CH4'!Q227*PCG!$C$5+N2O!Q227*PCG!$C$6+HFC!Q227+PFC!Q227+'SF6'!Q227</f>
        <v>0.12532711980105293</v>
      </c>
      <c r="R227" s="94">
        <f>+'CO2'!R227+'abs CO2'!R227+'CH4'!R227*PCG!$C$5+N2O!R227*PCG!$C$6+HFC!R227+PFC!R227+'SF6'!R227</f>
        <v>0.1244598895607711</v>
      </c>
      <c r="S227" s="94">
        <f>+'CO2'!S227+'abs CO2'!S227+'CH4'!S227*PCG!$C$5+N2O!S227*PCG!$C$6+HFC!S227+PFC!S227+'SF6'!S227</f>
        <v>0.11961511088504025</v>
      </c>
      <c r="T227" s="94">
        <f>+'CO2'!T227+'abs CO2'!T227+'CH4'!T227*PCG!$C$5+N2O!T227*PCG!$C$6+HFC!T227+PFC!T227+'SF6'!T227</f>
        <v>0.11206271966095904</v>
      </c>
      <c r="U227" s="94">
        <f>+'CO2'!U227+'abs CO2'!U227+'CH4'!U227*PCG!$C$5+N2O!U227*PCG!$C$6+HFC!U227+PFC!U227+'SF6'!U227</f>
        <v>0.10898820803954705</v>
      </c>
      <c r="V227" s="94">
        <f>+'CO2'!V227+'abs CO2'!V227+'CH4'!V227*PCG!$C$5+N2O!V227*PCG!$C$6+HFC!V227+PFC!V227+'SF6'!V227</f>
        <v>0.10580179389470717</v>
      </c>
      <c r="W227" s="94">
        <f>+'CO2'!W227+'abs CO2'!W227+'CH4'!W227*PCG!$C$5+N2O!W227*PCG!$C$6+HFC!W227+PFC!W227+'SF6'!W227</f>
        <v>0.10609736443876121</v>
      </c>
      <c r="X227" s="94">
        <f>+'CO2'!X227+'abs CO2'!X227+'CH4'!X227*PCG!$C$5+N2O!X227*PCG!$C$6+HFC!X227+PFC!X227+'SF6'!X227</f>
        <v>0.10968352316233546</v>
      </c>
      <c r="Y227" s="94">
        <f>+'CO2'!Y227+'abs CO2'!Y227+'CH4'!Y227*PCG!$C$5+N2O!Y227*PCG!$C$6+HFC!Y227+PFC!Y227+'SF6'!Y227</f>
        <v>0.12082750977707379</v>
      </c>
      <c r="Z227" s="94">
        <f>+'CO2'!Z227+'abs CO2'!Z227+'CH4'!Z227*PCG!$C$5+N2O!Z227*PCG!$C$6+HFC!Z227+PFC!Z227+'SF6'!Z227</f>
        <v>0.10865887474006806</v>
      </c>
      <c r="AA227" s="94">
        <f>+'CO2'!AA227+'abs CO2'!AA227+'CH4'!AA227*PCG!$C$5+N2O!AA227*PCG!$C$6+HFC!AA227+PFC!AA227+'SF6'!AA227</f>
        <v>0.10117748859624708</v>
      </c>
      <c r="AB227" s="94">
        <f>+'CO2'!AB227+'abs CO2'!AB227+'CH4'!AB227*PCG!$C$5+N2O!AB227*PCG!$C$6+HFC!AB227+PFC!AB227+'SF6'!AB227</f>
        <v>0.10543748016471739</v>
      </c>
      <c r="AC227" s="94">
        <f>+'CO2'!AC227+'abs CO2'!AC227+'CH4'!AC227*PCG!$C$5+N2O!AC227*PCG!$C$6+HFC!AC227+PFC!AC227+'SF6'!AC227</f>
        <v>0.10479147471415853</v>
      </c>
      <c r="AD227" s="94">
        <f>+'CO2'!AD227+'abs CO2'!AD227+'CH4'!AD227*PCG!$C$5+N2O!AD227*PCG!$C$6+HFC!AD227+PFC!AD227+'SF6'!AD227</f>
        <v>0.10130470007872147</v>
      </c>
      <c r="AE227" s="94">
        <f>+'CO2'!AE227+'abs CO2'!AE227+'CH4'!AE227*PCG!$C$5+N2O!AE227*PCG!$C$6+HFC!AE227+PFC!AE227+'SF6'!AE227</f>
        <v>0.10308413415620674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4.8533444336235562E-3</v>
      </c>
      <c r="D228" s="94">
        <f>+'CO2'!D228+'abs CO2'!D228+'CH4'!D228*PCG!$C$5+N2O!D228*PCG!$C$6+HFC!D228+PFC!D228+'SF6'!D228</f>
        <v>4.9999314751953622E-3</v>
      </c>
      <c r="E228" s="94">
        <f>+'CO2'!E228+'abs CO2'!E228+'CH4'!E228*PCG!$C$5+N2O!E228*PCG!$C$6+HFC!E228+PFC!E228+'SF6'!E228</f>
        <v>5.0701520413860496E-3</v>
      </c>
      <c r="F228" s="94">
        <f>+'CO2'!F228+'abs CO2'!F228+'CH4'!F228*PCG!$C$5+N2O!F228*PCG!$C$6+HFC!F228+PFC!F228+'SF6'!F228</f>
        <v>5.1230330131632378E-3</v>
      </c>
      <c r="G228" s="94">
        <f>+'CO2'!G228+'abs CO2'!G228+'CH4'!G228*PCG!$C$5+N2O!G228*PCG!$C$6+HFC!G228+PFC!G228+'SF6'!G228</f>
        <v>5.3183240603471744E-3</v>
      </c>
      <c r="H228" s="94">
        <f>+'CO2'!H228+'abs CO2'!H228+'CH4'!H228*PCG!$C$5+N2O!H228*PCG!$C$6+HFC!H228+PFC!H228+'SF6'!H228</f>
        <v>5.2786676571548062E-3</v>
      </c>
      <c r="I228" s="94">
        <f>+'CO2'!I228+'abs CO2'!I228+'CH4'!I228*PCG!$C$5+N2O!I228*PCG!$C$6+HFC!I228+PFC!I228+'SF6'!I228</f>
        <v>5.481434518883211E-3</v>
      </c>
      <c r="J228" s="94">
        <f>+'CO2'!J228+'abs CO2'!J228+'CH4'!J228*PCG!$C$5+N2O!J228*PCG!$C$6+HFC!J228+PFC!J228+'SF6'!J228</f>
        <v>5.7859253866967067E-3</v>
      </c>
      <c r="K228" s="94">
        <f>+'CO2'!K228+'abs CO2'!K228+'CH4'!K228*PCG!$C$5+N2O!K228*PCG!$C$6+HFC!K228+PFC!K228+'SF6'!K228</f>
        <v>5.672611461113127E-3</v>
      </c>
      <c r="L228" s="94">
        <f>+'CO2'!L228+'abs CO2'!L228+'CH4'!L228*PCG!$C$5+N2O!L228*PCG!$C$6+HFC!L228+PFC!L228+'SF6'!L228</f>
        <v>5.6854395161034035E-3</v>
      </c>
      <c r="M228" s="94">
        <f>+'CO2'!M228+'abs CO2'!M228+'CH4'!M228*PCG!$C$5+N2O!M228*PCG!$C$6+HFC!M228+PFC!M228+'SF6'!M228</f>
        <v>5.2119809507786908E-3</v>
      </c>
      <c r="N228" s="94">
        <f>+'CO2'!N228+'abs CO2'!N228+'CH4'!N228*PCG!$C$5+N2O!N228*PCG!$C$6+HFC!N228+PFC!N228+'SF6'!N228</f>
        <v>3.4887027164454422E-3</v>
      </c>
      <c r="O228" s="94">
        <f>+'CO2'!O228+'abs CO2'!O228+'CH4'!O228*PCG!$C$5+N2O!O228*PCG!$C$6+HFC!O228+PFC!O228+'SF6'!O228</f>
        <v>3.4308389967951458E-3</v>
      </c>
      <c r="P228" s="94">
        <f>+'CO2'!P228+'abs CO2'!P228+'CH4'!P228*PCG!$C$5+N2O!P228*PCG!$C$6+HFC!P228+PFC!P228+'SF6'!P228</f>
        <v>3.0197465651425658E-3</v>
      </c>
      <c r="Q228" s="94">
        <f>+'CO2'!Q228+'abs CO2'!Q228+'CH4'!Q228*PCG!$C$5+N2O!Q228*PCG!$C$6+HFC!Q228+PFC!Q228+'SF6'!Q228</f>
        <v>3.3542258373030027E-3</v>
      </c>
      <c r="R228" s="94">
        <f>+'CO2'!R228+'abs CO2'!R228+'CH4'!R228*PCG!$C$5+N2O!R228*PCG!$C$6+HFC!R228+PFC!R228+'SF6'!R228</f>
        <v>3.3286247765841868E-3</v>
      </c>
      <c r="S228" s="94">
        <f>+'CO2'!S228+'abs CO2'!S228+'CH4'!S228*PCG!$C$5+N2O!S228*PCG!$C$6+HFC!S228+PFC!S228+'SF6'!S228</f>
        <v>3.1968650485471707E-3</v>
      </c>
      <c r="T228" s="94">
        <f>+'CO2'!T228+'abs CO2'!T228+'CH4'!T228*PCG!$C$5+N2O!T228*PCG!$C$6+HFC!T228+PFC!T228+'SF6'!T228</f>
        <v>2.9945916370223849E-3</v>
      </c>
      <c r="U228" s="94">
        <f>+'CO2'!U228+'abs CO2'!U228+'CH4'!U228*PCG!$C$5+N2O!U228*PCG!$C$6+HFC!U228+PFC!U228+'SF6'!U228</f>
        <v>2.9124331206374218E-3</v>
      </c>
      <c r="V228" s="94">
        <f>+'CO2'!V228+'abs CO2'!V228+'CH4'!V228*PCG!$C$5+N2O!V228*PCG!$C$6+HFC!V228+PFC!V228+'SF6'!V228</f>
        <v>2.8272842934529995E-3</v>
      </c>
      <c r="W228" s="94">
        <f>+'CO2'!W228+'abs CO2'!W228+'CH4'!W228*PCG!$C$5+N2O!W228*PCG!$C$6+HFC!W228+PFC!W228+'SF6'!W228</f>
        <v>2.8345766573558118E-3</v>
      </c>
      <c r="X228" s="94">
        <f>+'CO2'!X228+'abs CO2'!X228+'CH4'!X228*PCG!$C$5+N2O!X228*PCG!$C$6+HFC!X228+PFC!X228+'SF6'!X228</f>
        <v>2.9303871599181421E-3</v>
      </c>
      <c r="Y228" s="94">
        <f>+'CO2'!Y228+'abs CO2'!Y228+'CH4'!Y228*PCG!$C$5+N2O!Y228*PCG!$C$6+HFC!Y228+PFC!Y228+'SF6'!Y228</f>
        <v>3.2281182533823506E-3</v>
      </c>
      <c r="Z228" s="94">
        <f>+'CO2'!Z228+'abs CO2'!Z228+'CH4'!Z228*PCG!$C$5+N2O!Z228*PCG!$C$6+HFC!Z228+PFC!Z228+'SF6'!Z228</f>
        <v>2.903011885187053E-3</v>
      </c>
      <c r="AA228" s="94">
        <f>+'CO2'!AA228+'abs CO2'!AA228+'CH4'!AA228*PCG!$C$5+N2O!AA228*PCG!$C$6+HFC!AA228+PFC!AA228+'SF6'!AA228</f>
        <v>2.7029021116679796E-3</v>
      </c>
      <c r="AB228" s="94">
        <f>+'CO2'!AB228+'abs CO2'!AB228+'CH4'!AB228*PCG!$C$5+N2O!AB228*PCG!$C$6+HFC!AB228+PFC!AB228+'SF6'!AB228</f>
        <v>2.8164646714287618E-3</v>
      </c>
      <c r="AC228" s="94">
        <f>+'CO2'!AC228+'abs CO2'!AC228+'CH4'!AC228*PCG!$C$5+N2O!AC228*PCG!$C$6+HFC!AC228+PFC!AC228+'SF6'!AC228</f>
        <v>2.7989694934581408E-3</v>
      </c>
      <c r="AD228" s="94">
        <f>+'CO2'!AD228+'abs CO2'!AD228+'CH4'!AD228*PCG!$C$5+N2O!AD228*PCG!$C$6+HFC!AD228+PFC!AD228+'SF6'!AD228</f>
        <v>2.7058381021710844E-3</v>
      </c>
      <c r="AE228" s="94">
        <f>+'CO2'!AE228+'abs CO2'!AE228+'CH4'!AE228*PCG!$C$5+N2O!AE228*PCG!$C$6+HFC!AE228+PFC!AE228+'SF6'!AE228</f>
        <v>2.7533666030542595E-3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0.5874985449283231</v>
      </c>
      <c r="D229" s="94">
        <f>+'CO2'!D229+'abs CO2'!D229+'CH4'!D229*PCG!$C$5+N2O!D229*PCG!$C$6+HFC!D229+PFC!D229+'SF6'!D229</f>
        <v>0.6051020368214256</v>
      </c>
      <c r="E229" s="94">
        <f>+'CO2'!E229+'abs CO2'!E229+'CH4'!E229*PCG!$C$5+N2O!E229*PCG!$C$6+HFC!E229+PFC!E229+'SF6'!E229</f>
        <v>0.61255531949375774</v>
      </c>
      <c r="F229" s="94">
        <f>+'CO2'!F229+'abs CO2'!F229+'CH4'!F229*PCG!$C$5+N2O!F229*PCG!$C$6+HFC!F229+PFC!F229+'SF6'!F229</f>
        <v>0.6185281159986239</v>
      </c>
      <c r="G229" s="94">
        <f>+'CO2'!G229+'abs CO2'!G229+'CH4'!G229*PCG!$C$5+N2O!G229*PCG!$C$6+HFC!G229+PFC!G229+'SF6'!G229</f>
        <v>0.64199619134416541</v>
      </c>
      <c r="H229" s="94">
        <f>+'CO2'!H229+'abs CO2'!H229+'CH4'!H229*PCG!$C$5+N2O!H229*PCG!$C$6+HFC!H229+PFC!H229+'SF6'!H229</f>
        <v>0.6359901390347904</v>
      </c>
      <c r="I229" s="94">
        <f>+'CO2'!I229+'abs CO2'!I229+'CH4'!I229*PCG!$C$5+N2O!I229*PCG!$C$6+HFC!I229+PFC!I229+'SF6'!I229</f>
        <v>0.66010213759889758</v>
      </c>
      <c r="J229" s="94">
        <f>+'CO2'!J229+'abs CO2'!J229+'CH4'!J229*PCG!$C$5+N2O!J229*PCG!$C$6+HFC!J229+PFC!J229+'SF6'!J229</f>
        <v>0.69647759349926952</v>
      </c>
      <c r="K229" s="94">
        <f>+'CO2'!K229+'abs CO2'!K229+'CH4'!K229*PCG!$C$5+N2O!K229*PCG!$C$6+HFC!K229+PFC!K229+'SF6'!K229</f>
        <v>0.68259830696530643</v>
      </c>
      <c r="L229" s="94">
        <f>+'CO2'!L229+'abs CO2'!L229+'CH4'!L229*PCG!$C$5+N2O!L229*PCG!$C$6+HFC!L229+PFC!L229+'SF6'!L229</f>
        <v>0.68380091417062439</v>
      </c>
      <c r="M229" s="94">
        <f>+'CO2'!M229+'abs CO2'!M229+'CH4'!M229*PCG!$C$5+N2O!M229*PCG!$C$6+HFC!M229+PFC!M229+'SF6'!M229</f>
        <v>0.6268569613110504</v>
      </c>
      <c r="N229" s="94">
        <f>+'CO2'!N229+'abs CO2'!N229+'CH4'!N229*PCG!$C$5+N2O!N229*PCG!$C$6+HFC!N229+PFC!N229+'SF6'!N229</f>
        <v>0.4244944552803131</v>
      </c>
      <c r="O229" s="94">
        <f>+'CO2'!O229+'abs CO2'!O229+'CH4'!O229*PCG!$C$5+N2O!O229*PCG!$C$6+HFC!O229+PFC!O229+'SF6'!O229</f>
        <v>0.41745377851595078</v>
      </c>
      <c r="P229" s="94">
        <f>+'CO2'!P229+'abs CO2'!P229+'CH4'!P229*PCG!$C$5+N2O!P229*PCG!$C$6+HFC!P229+PFC!P229+'SF6'!P229</f>
        <v>0.36743333480728702</v>
      </c>
      <c r="Q229" s="94">
        <f>+'CO2'!Q229+'abs CO2'!Q229+'CH4'!Q229*PCG!$C$5+N2O!Q229*PCG!$C$6+HFC!Q229+PFC!Q229+'SF6'!Q229</f>
        <v>0.40915284579751504</v>
      </c>
      <c r="R229" s="94">
        <f>+'CO2'!R229+'abs CO2'!R229+'CH4'!R229*PCG!$C$5+N2O!R229*PCG!$C$6+HFC!R229+PFC!R229+'SF6'!R229</f>
        <v>0.40806594689899045</v>
      </c>
      <c r="S229" s="94">
        <f>+'CO2'!S229+'abs CO2'!S229+'CH4'!S229*PCG!$C$5+N2O!S229*PCG!$C$6+HFC!S229+PFC!S229+'SF6'!S229</f>
        <v>0.39377801425776598</v>
      </c>
      <c r="T229" s="94">
        <f>+'CO2'!T229+'abs CO2'!T229+'CH4'!T229*PCG!$C$5+N2O!T229*PCG!$C$6+HFC!T229+PFC!T229+'SF6'!T229</f>
        <v>0.36922619593412453</v>
      </c>
      <c r="U229" s="94">
        <f>+'CO2'!U229+'abs CO2'!U229+'CH4'!U229*PCG!$C$5+N2O!U229*PCG!$C$6+HFC!U229+PFC!U229+'SF6'!U229</f>
        <v>0.359096241621364</v>
      </c>
      <c r="V229" s="94">
        <f>+'CO2'!V229+'abs CO2'!V229+'CH4'!V229*PCG!$C$5+N2O!V229*PCG!$C$6+HFC!V229+PFC!V229+'SF6'!V229</f>
        <v>0.34859758893000165</v>
      </c>
      <c r="W229" s="94">
        <f>+'CO2'!W229+'abs CO2'!W229+'CH4'!W229*PCG!$C$5+N2O!W229*PCG!$C$6+HFC!W229+PFC!W229+'SF6'!W229</f>
        <v>0.35001360027669065</v>
      </c>
      <c r="X229" s="94">
        <f>+'CO2'!X229+'abs CO2'!X229+'CH4'!X229*PCG!$C$5+N2O!X229*PCG!$C$6+HFC!X229+PFC!X229+'SF6'!X229</f>
        <v>0.36184428365550708</v>
      </c>
      <c r="Y229" s="94">
        <f>+'CO2'!Y229+'abs CO2'!Y229+'CH4'!Y229*PCG!$C$5+N2O!Y229*PCG!$C$6+HFC!Y229+PFC!Y229+'SF6'!Y229</f>
        <v>0.39860812691488601</v>
      </c>
      <c r="Z229" s="94">
        <f>+'CO2'!Z229+'abs CO2'!Z229+'CH4'!Z229*PCG!$C$5+N2O!Z229*PCG!$C$6+HFC!Z229+PFC!Z229+'SF6'!Z229</f>
        <v>0.3584639840109986</v>
      </c>
      <c r="AA229" s="94">
        <f>+'CO2'!AA229+'abs CO2'!AA229+'CH4'!AA229*PCG!$C$5+N2O!AA229*PCG!$C$6+HFC!AA229+PFC!AA229+'SF6'!AA229</f>
        <v>0.33395188212535831</v>
      </c>
      <c r="AB229" s="94">
        <f>+'CO2'!AB229+'abs CO2'!AB229+'CH4'!AB229*PCG!$C$5+N2O!AB229*PCG!$C$6+HFC!AB229+PFC!AB229+'SF6'!AB229</f>
        <v>0.34818834956407385</v>
      </c>
      <c r="AC229" s="94">
        <f>+'CO2'!AC229+'abs CO2'!AC229+'CH4'!AC229*PCG!$C$5+N2O!AC229*PCG!$C$6+HFC!AC229+PFC!AC229+'SF6'!AC229</f>
        <v>0.3462293885529783</v>
      </c>
      <c r="AD229" s="94">
        <f>+'CO2'!AD229+'abs CO2'!AD229+'CH4'!AD229*PCG!$C$5+N2O!AD229*PCG!$C$6+HFC!AD229+PFC!AD229+'SF6'!AD229</f>
        <v>0.3347091398558168</v>
      </c>
      <c r="AE229" s="94">
        <f>+'CO2'!AE229+'abs CO2'!AE229+'CH4'!AE229*PCG!$C$5+N2O!AE229*PCG!$C$6+HFC!AE229+PFC!AE229+'SF6'!AE229</f>
        <v>0.34058836213318799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0.42228723315314265</v>
      </c>
      <c r="D230" s="33">
        <f t="shared" si="58"/>
        <v>0.42237935323314663</v>
      </c>
      <c r="E230" s="33">
        <f t="shared" si="58"/>
        <v>0.42200750784350788</v>
      </c>
      <c r="F230" s="33">
        <f t="shared" si="58"/>
        <v>0.42618807577993501</v>
      </c>
      <c r="G230" s="33">
        <f t="shared" si="58"/>
        <v>0.43430560882970543</v>
      </c>
      <c r="H230" s="33">
        <f t="shared" si="58"/>
        <v>0.43005469487250797</v>
      </c>
      <c r="I230" s="33">
        <f t="shared" si="58"/>
        <v>0.43846448651298492</v>
      </c>
      <c r="J230" s="33">
        <f t="shared" si="58"/>
        <v>0.47237056864121429</v>
      </c>
      <c r="K230" s="33">
        <f t="shared" si="58"/>
        <v>0.47047941787919995</v>
      </c>
      <c r="L230" s="33">
        <f t="shared" si="58"/>
        <v>0.46858826711718565</v>
      </c>
      <c r="M230" s="33">
        <f t="shared" si="58"/>
        <v>0.46669711635517142</v>
      </c>
      <c r="N230" s="33">
        <f t="shared" si="58"/>
        <v>0.46480596559315712</v>
      </c>
      <c r="O230" s="33">
        <f t="shared" si="58"/>
        <v>0.46291481483114283</v>
      </c>
      <c r="P230" s="33">
        <f t="shared" si="58"/>
        <v>0.46102366406912854</v>
      </c>
      <c r="Q230" s="33">
        <f t="shared" si="58"/>
        <v>0.45913251330711424</v>
      </c>
      <c r="R230" s="33">
        <f t="shared" si="58"/>
        <v>0.45724136254509989</v>
      </c>
      <c r="S230" s="33">
        <f t="shared" si="58"/>
        <v>0.45535021178308577</v>
      </c>
      <c r="T230" s="33">
        <f t="shared" si="58"/>
        <v>0.45345906102107147</v>
      </c>
      <c r="U230" s="33">
        <f t="shared" si="58"/>
        <v>0.45190012149281528</v>
      </c>
      <c r="V230" s="33">
        <f t="shared" si="58"/>
        <v>0.45034118196455897</v>
      </c>
      <c r="W230" s="33">
        <f t="shared" si="58"/>
        <v>0.44878224243630294</v>
      </c>
      <c r="X230" s="33">
        <f t="shared" si="58"/>
        <v>0.42336742027157909</v>
      </c>
      <c r="Y230" s="33">
        <f t="shared" si="58"/>
        <v>0.39788376007720833</v>
      </c>
      <c r="Z230" s="33">
        <f t="shared" si="58"/>
        <v>0.37332499072811776</v>
      </c>
      <c r="AA230" s="33">
        <f t="shared" si="58"/>
        <v>0.38577503269988894</v>
      </c>
      <c r="AB230" s="33">
        <f t="shared" si="58"/>
        <v>0.40023137635143002</v>
      </c>
      <c r="AC230" s="33">
        <f t="shared" si="58"/>
        <v>0.38612529340277646</v>
      </c>
      <c r="AD230" s="33">
        <f t="shared" si="58"/>
        <v>0.37201921045412284</v>
      </c>
      <c r="AE230" s="33">
        <f t="shared" si="58"/>
        <v>0.35791381500546937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0.15469150000000001</v>
      </c>
      <c r="D232" s="94">
        <f>+'CO2'!D232+'abs CO2'!D232+'CH4'!D232*PCG!$C$5+N2O!D232*PCG!$C$6+HFC!D232+PFC!D232+'SF6'!D232</f>
        <v>0.15730949999999999</v>
      </c>
      <c r="E232" s="94">
        <f>+'CO2'!E232+'abs CO2'!E232+'CH4'!E232*PCG!$C$5+N2O!E232*PCG!$C$6+HFC!E232+PFC!E232+'SF6'!E232</f>
        <v>0.1599275</v>
      </c>
      <c r="F232" s="94">
        <f>+'CO2'!F232+'abs CO2'!F232+'CH4'!F232*PCG!$C$5+N2O!F232*PCG!$C$6+HFC!F232+PFC!F232+'SF6'!F232</f>
        <v>0.16254550000000001</v>
      </c>
      <c r="G232" s="94">
        <f>+'CO2'!G232+'abs CO2'!G232+'CH4'!G232*PCG!$C$5+N2O!G232*PCG!$C$6+HFC!G232+PFC!G232+'SF6'!G232</f>
        <v>0.16516349999999999</v>
      </c>
      <c r="H232" s="94">
        <f>+'CO2'!H232+'abs CO2'!H232+'CH4'!H232*PCG!$C$5+N2O!H232*PCG!$C$6+HFC!H232+PFC!H232+'SF6'!H232</f>
        <v>0.1677815</v>
      </c>
      <c r="I232" s="94">
        <f>+'CO2'!I232+'abs CO2'!I232+'CH4'!I232*PCG!$C$5+N2O!I232*PCG!$C$6+HFC!I232+PFC!I232+'SF6'!I232</f>
        <v>0.17039950000000001</v>
      </c>
      <c r="J232" s="94">
        <f>+'CO2'!J232+'abs CO2'!J232+'CH4'!J232*PCG!$C$5+N2O!J232*PCG!$C$6+HFC!J232+PFC!J232+'SF6'!J232</f>
        <v>0.17301749999999999</v>
      </c>
      <c r="K232" s="94">
        <f>+'CO2'!K232+'abs CO2'!K232+'CH4'!K232*PCG!$C$5+N2O!K232*PCG!$C$6+HFC!K232+PFC!K232+'SF6'!K232</f>
        <v>0.17287470000000002</v>
      </c>
      <c r="L232" s="94">
        <f>+'CO2'!L232+'abs CO2'!L232+'CH4'!L232*PCG!$C$5+N2O!L232*PCG!$C$6+HFC!L232+PFC!L232+'SF6'!L232</f>
        <v>0.17273190000000002</v>
      </c>
      <c r="M232" s="94">
        <f>+'CO2'!M232+'abs CO2'!M232+'CH4'!M232*PCG!$C$5+N2O!M232*PCG!$C$6+HFC!M232+PFC!M232+'SF6'!M232</f>
        <v>0.17258910000000002</v>
      </c>
      <c r="N232" s="94">
        <f>+'CO2'!N232+'abs CO2'!N232+'CH4'!N232*PCG!$C$5+N2O!N232*PCG!$C$6+HFC!N232+PFC!N232+'SF6'!N232</f>
        <v>0.17244630000000002</v>
      </c>
      <c r="O232" s="94">
        <f>+'CO2'!O232+'abs CO2'!O232+'CH4'!O232*PCG!$C$5+N2O!O232*PCG!$C$6+HFC!O232+PFC!O232+'SF6'!O232</f>
        <v>0.17230350000000003</v>
      </c>
      <c r="P232" s="94">
        <f>+'CO2'!P232+'abs CO2'!P232+'CH4'!P232*PCG!$C$5+N2O!P232*PCG!$C$6+HFC!P232+PFC!P232+'SF6'!P232</f>
        <v>0.17216070000000006</v>
      </c>
      <c r="Q232" s="94">
        <f>+'CO2'!Q232+'abs CO2'!Q232+'CH4'!Q232*PCG!$C$5+N2O!Q232*PCG!$C$6+HFC!Q232+PFC!Q232+'SF6'!Q232</f>
        <v>0.17201790000000003</v>
      </c>
      <c r="R232" s="94">
        <f>+'CO2'!R232+'abs CO2'!R232+'CH4'!R232*PCG!$C$5+N2O!R232*PCG!$C$6+HFC!R232+PFC!R232+'SF6'!R232</f>
        <v>0.1718751</v>
      </c>
      <c r="S232" s="94">
        <f>+'CO2'!S232+'abs CO2'!S232+'CH4'!S232*PCG!$C$5+N2O!S232*PCG!$C$6+HFC!S232+PFC!S232+'SF6'!S232</f>
        <v>0.17173230000000003</v>
      </c>
      <c r="T232" s="94">
        <f>+'CO2'!T232+'abs CO2'!T232+'CH4'!T232*PCG!$C$5+N2O!T232*PCG!$C$6+HFC!T232+PFC!T232+'SF6'!T232</f>
        <v>0.17158950000000001</v>
      </c>
      <c r="U232" s="94">
        <f>+'CO2'!U232+'abs CO2'!U232+'CH4'!U232*PCG!$C$5+N2O!U232*PCG!$C$6+HFC!U232+PFC!U232+'SF6'!U232</f>
        <v>0.17266538586198732</v>
      </c>
      <c r="V232" s="94">
        <f>+'CO2'!V232+'abs CO2'!V232+'CH4'!V232*PCG!$C$5+N2O!V232*PCG!$C$6+HFC!V232+PFC!V232+'SF6'!V232</f>
        <v>0.17374127172397463</v>
      </c>
      <c r="W232" s="94">
        <f>+'CO2'!W232+'abs CO2'!W232+'CH4'!W232*PCG!$C$5+N2O!W232*PCG!$C$6+HFC!W232+PFC!W232+'SF6'!W232</f>
        <v>0.17481715758596195</v>
      </c>
      <c r="X232" s="94">
        <f>+'CO2'!X232+'abs CO2'!X232+'CH4'!X232*PCG!$C$5+N2O!X232*PCG!$C$6+HFC!X232+PFC!X232+'SF6'!X232</f>
        <v>0.15116121124148274</v>
      </c>
      <c r="Y232" s="94">
        <f>+'CO2'!Y232+'abs CO2'!Y232+'CH4'!Y232*PCG!$C$5+N2O!Y232*PCG!$C$6+HFC!Y232+PFC!Y232+'SF6'!Y232</f>
        <v>0.12750526489700351</v>
      </c>
      <c r="Z232" s="94">
        <f>+'CO2'!Z232+'abs CO2'!Z232+'CH4'!Z232*PCG!$C$5+N2O!Z232*PCG!$C$6+HFC!Z232+PFC!Z232+'SF6'!Z232</f>
        <v>0.10384931855252427</v>
      </c>
      <c r="AA232" s="94">
        <f>+'CO2'!AA232+'abs CO2'!AA232+'CH4'!AA232*PCG!$C$5+N2O!AA232*PCG!$C$6+HFC!AA232+PFC!AA232+'SF6'!AA232</f>
        <v>0.11876199944095128</v>
      </c>
      <c r="AB232" s="94">
        <f>+'CO2'!AB232+'abs CO2'!AB232+'CH4'!AB232*PCG!$C$5+N2O!AB232*PCG!$C$6+HFC!AB232+PFC!AB232+'SF6'!AB232</f>
        <v>0.13367468032937832</v>
      </c>
      <c r="AC232" s="94">
        <f>+'CO2'!AC232+'abs CO2'!AC232+'CH4'!AC232*PCG!$C$5+N2O!AC232*PCG!$C$6+HFC!AC232+PFC!AC232+'SF6'!AC232</f>
        <v>0.12001243461761067</v>
      </c>
      <c r="AD232" s="94">
        <f>+'CO2'!AD232+'abs CO2'!AD232+'CH4'!AD232*PCG!$C$5+N2O!AD232*PCG!$C$6+HFC!AD232+PFC!AD232+'SF6'!AD232</f>
        <v>0.10635018890584302</v>
      </c>
      <c r="AE232" s="94">
        <f>+'CO2'!AE232+'abs CO2'!AE232+'CH4'!AE232*PCG!$C$5+N2O!AE232*PCG!$C$6+HFC!AE232+PFC!AE232+'SF6'!AE232</f>
        <v>9.2687943194075403E-2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0.13696895146542834</v>
      </c>
      <c r="D233" s="94">
        <f>+'CO2'!D233+'abs CO2'!D233+'CH4'!D233*PCG!$C$5+N2O!D233*PCG!$C$6+HFC!D233+PFC!D233+'SF6'!D233</f>
        <v>0.13434774483778941</v>
      </c>
      <c r="E233" s="94">
        <f>+'CO2'!E233+'abs CO2'!E233+'CH4'!E233*PCG!$C$5+N2O!E233*PCG!$C$6+HFC!E233+PFC!E233+'SF6'!E233</f>
        <v>0.13126257274050793</v>
      </c>
      <c r="F233" s="94">
        <f>+'CO2'!F233+'abs CO2'!F233+'CH4'!F233*PCG!$C$5+N2O!F233*PCG!$C$6+HFC!F233+PFC!F233+'SF6'!F233</f>
        <v>0.1327298139692922</v>
      </c>
      <c r="G233" s="94">
        <f>+'CO2'!G233+'abs CO2'!G233+'CH4'!G233*PCG!$C$5+N2O!G233*PCG!$C$6+HFC!G233+PFC!G233+'SF6'!G233</f>
        <v>0.13813402031141972</v>
      </c>
      <c r="H233" s="94">
        <f>+'CO2'!H233+'abs CO2'!H233+'CH4'!H233*PCG!$C$5+N2O!H233*PCG!$C$6+HFC!H233+PFC!H233+'SF6'!H233</f>
        <v>0.13116977964657939</v>
      </c>
      <c r="I233" s="94">
        <f>+'CO2'!I233+'abs CO2'!I233+'CH4'!I233*PCG!$C$5+N2O!I233*PCG!$C$6+HFC!I233+PFC!I233+'SF6'!I233</f>
        <v>0.13686624457941343</v>
      </c>
      <c r="J233" s="94">
        <f>+'CO2'!J233+'abs CO2'!J233+'CH4'!J233*PCG!$C$5+N2O!J233*PCG!$C$6+HFC!J233+PFC!J233+'SF6'!J233</f>
        <v>0.16805899999999999</v>
      </c>
      <c r="K233" s="94">
        <f>+'CO2'!K233+'abs CO2'!K233+'CH4'!K233*PCG!$C$5+N2O!K233*PCG!$C$6+HFC!K233+PFC!K233+'SF6'!K233</f>
        <v>0.16771459999999999</v>
      </c>
      <c r="L233" s="94">
        <f>+'CO2'!L233+'abs CO2'!L233+'CH4'!L233*PCG!$C$5+N2O!L233*PCG!$C$6+HFC!L233+PFC!L233+'SF6'!L233</f>
        <v>0.16737019999999997</v>
      </c>
      <c r="M233" s="94">
        <f>+'CO2'!M233+'abs CO2'!M233+'CH4'!M233*PCG!$C$5+N2O!M233*PCG!$C$6+HFC!M233+PFC!M233+'SF6'!M233</f>
        <v>0.16702579999999997</v>
      </c>
      <c r="N233" s="94">
        <f>+'CO2'!N233+'abs CO2'!N233+'CH4'!N233*PCG!$C$5+N2O!N233*PCG!$C$6+HFC!N233+PFC!N233+'SF6'!N233</f>
        <v>0.16668139999999998</v>
      </c>
      <c r="O233" s="94">
        <f>+'CO2'!O233+'abs CO2'!O233+'CH4'!O233*PCG!$C$5+N2O!O233*PCG!$C$6+HFC!O233+PFC!O233+'SF6'!O233</f>
        <v>0.16633699999999996</v>
      </c>
      <c r="P233" s="94">
        <f>+'CO2'!P233+'abs CO2'!P233+'CH4'!P233*PCG!$C$5+N2O!P233*PCG!$C$6+HFC!P233+PFC!P233+'SF6'!P233</f>
        <v>0.16599259999999996</v>
      </c>
      <c r="Q233" s="94">
        <f>+'CO2'!Q233+'abs CO2'!Q233+'CH4'!Q233*PCG!$C$5+N2O!Q233*PCG!$C$6+HFC!Q233+PFC!Q233+'SF6'!Q233</f>
        <v>0.16564819999999997</v>
      </c>
      <c r="R233" s="94">
        <f>+'CO2'!R233+'abs CO2'!R233+'CH4'!R233*PCG!$C$5+N2O!R233*PCG!$C$6+HFC!R233+PFC!R233+'SF6'!R233</f>
        <v>0.16530379999999997</v>
      </c>
      <c r="S233" s="94">
        <f>+'CO2'!S233+'abs CO2'!S233+'CH4'!S233*PCG!$C$5+N2O!S233*PCG!$C$6+HFC!S233+PFC!S233+'SF6'!S233</f>
        <v>0.16495939999999998</v>
      </c>
      <c r="T233" s="94">
        <f>+'CO2'!T233+'abs CO2'!T233+'CH4'!T233*PCG!$C$5+N2O!T233*PCG!$C$6+HFC!T233+PFC!T233+'SF6'!T233</f>
        <v>0.16461499999999998</v>
      </c>
      <c r="U233" s="94">
        <f>+'CO2'!U233+'abs CO2'!U233+'CH4'!U233*PCG!$C$5+N2O!U233*PCG!$C$6+HFC!U233+PFC!U233+'SF6'!U233</f>
        <v>0.16427060000000002</v>
      </c>
      <c r="V233" s="94">
        <f>+'CO2'!V233+'abs CO2'!V233+'CH4'!V233*PCG!$C$5+N2O!V233*PCG!$C$6+HFC!V233+PFC!V233+'SF6'!V233</f>
        <v>0.16392619999999999</v>
      </c>
      <c r="W233" s="94">
        <f>+'CO2'!W233+'abs CO2'!W233+'CH4'!W233*PCG!$C$5+N2O!W233*PCG!$C$6+HFC!W233+PFC!W233+'SF6'!W233</f>
        <v>0.16358180000000005</v>
      </c>
      <c r="X233" s="94">
        <f>+'CO2'!X233+'abs CO2'!X233+'CH4'!X233*PCG!$C$5+N2O!X233*PCG!$C$6+HFC!X233+PFC!X233+'SF6'!X233</f>
        <v>0.16323740000000003</v>
      </c>
      <c r="Y233" s="94">
        <f>+'CO2'!Y233+'abs CO2'!Y233+'CH4'!Y233*PCG!$C$5+N2O!Y233*PCG!$C$6+HFC!Y233+PFC!Y233+'SF6'!Y233</f>
        <v>0.16289300000000007</v>
      </c>
      <c r="Z233" s="94">
        <f>+'CO2'!Z233+'abs CO2'!Z233+'CH4'!Z233*PCG!$C$5+N2O!Z233*PCG!$C$6+HFC!Z233+PFC!Z233+'SF6'!Z233</f>
        <v>0.16254860000000007</v>
      </c>
      <c r="AA233" s="94">
        <f>+'CO2'!AA233+'abs CO2'!AA233+'CH4'!AA233*PCG!$C$5+N2O!AA233*PCG!$C$6+HFC!AA233+PFC!AA233+'SF6'!AA233</f>
        <v>0.1622042000000001</v>
      </c>
      <c r="AB233" s="94">
        <f>+'CO2'!AB233+'abs CO2'!AB233+'CH4'!AB233*PCG!$C$5+N2O!AB233*PCG!$C$6+HFC!AB233+PFC!AB233+'SF6'!AB233</f>
        <v>0.16185980000000011</v>
      </c>
      <c r="AC233" s="94">
        <f>+'CO2'!AC233+'abs CO2'!AC233+'CH4'!AC233*PCG!$C$5+N2O!AC233*PCG!$C$6+HFC!AC233+PFC!AC233+'SF6'!AC233</f>
        <v>0.16151540000000011</v>
      </c>
      <c r="AD233" s="94">
        <f>+'CO2'!AD233+'abs CO2'!AD233+'CH4'!AD233*PCG!$C$5+N2O!AD233*PCG!$C$6+HFC!AD233+PFC!AD233+'SF6'!AD233</f>
        <v>0.16117100000000012</v>
      </c>
      <c r="AE233" s="94">
        <f>+'CO2'!AE233+'abs CO2'!AE233+'CH4'!AE233*PCG!$C$5+N2O!AE233*PCG!$C$6+HFC!AE233+PFC!AE233+'SF6'!AE233</f>
        <v>0.16082660000000015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0.10736999999999999</v>
      </c>
      <c r="D234" s="94">
        <f>+'CO2'!D234+'abs CO2'!D234+'CH4'!D234*PCG!$C$5+N2O!D234*PCG!$C$6+HFC!D234+PFC!D234+'SF6'!D234</f>
        <v>0.10734750000000001</v>
      </c>
      <c r="E234" s="94">
        <f>+'CO2'!E234+'abs CO2'!E234+'CH4'!E234*PCG!$C$5+N2O!E234*PCG!$C$6+HFC!E234+PFC!E234+'SF6'!E234</f>
        <v>0.107325</v>
      </c>
      <c r="F234" s="94">
        <f>+'CO2'!F234+'abs CO2'!F234+'CH4'!F234*PCG!$C$5+N2O!F234*PCG!$C$6+HFC!F234+PFC!F234+'SF6'!F234</f>
        <v>0.1073025</v>
      </c>
      <c r="G234" s="94">
        <f>+'CO2'!G234+'abs CO2'!G234+'CH4'!G234*PCG!$C$5+N2O!G234*PCG!$C$6+HFC!G234+PFC!G234+'SF6'!G234</f>
        <v>0.10727999999999999</v>
      </c>
      <c r="H234" s="94">
        <f>+'CO2'!H234+'abs CO2'!H234+'CH4'!H234*PCG!$C$5+N2O!H234*PCG!$C$6+HFC!H234+PFC!H234+'SF6'!H234</f>
        <v>0.10725750000000001</v>
      </c>
      <c r="I234" s="94">
        <f>+'CO2'!I234+'abs CO2'!I234+'CH4'!I234*PCG!$C$5+N2O!I234*PCG!$C$6+HFC!I234+PFC!I234+'SF6'!I234</f>
        <v>0.10723500000000001</v>
      </c>
      <c r="J234" s="94">
        <f>+'CO2'!J234+'abs CO2'!J234+'CH4'!J234*PCG!$C$5+N2O!J234*PCG!$C$6+HFC!J234+PFC!J234+'SF6'!J234</f>
        <v>0.10721249999999999</v>
      </c>
      <c r="K234" s="94">
        <f>+'CO2'!K234+'abs CO2'!K234+'CH4'!K234*PCG!$C$5+N2O!K234*PCG!$C$6+HFC!K234+PFC!K234+'SF6'!K234</f>
        <v>0.105804</v>
      </c>
      <c r="L234" s="94">
        <f>+'CO2'!L234+'abs CO2'!L234+'CH4'!L234*PCG!$C$5+N2O!L234*PCG!$C$6+HFC!L234+PFC!L234+'SF6'!L234</f>
        <v>0.10439549999999999</v>
      </c>
      <c r="M234" s="94">
        <f>+'CO2'!M234+'abs CO2'!M234+'CH4'!M234*PCG!$C$5+N2O!M234*PCG!$C$6+HFC!M234+PFC!M234+'SF6'!M234</f>
        <v>0.10298699999999998</v>
      </c>
      <c r="N234" s="94">
        <f>+'CO2'!N234+'abs CO2'!N234+'CH4'!N234*PCG!$C$5+N2O!N234*PCG!$C$6+HFC!N234+PFC!N234+'SF6'!N234</f>
        <v>0.10157849999999997</v>
      </c>
      <c r="O234" s="94">
        <f>+'CO2'!O234+'abs CO2'!O234+'CH4'!O234*PCG!$C$5+N2O!O234*PCG!$C$6+HFC!O234+PFC!O234+'SF6'!O234</f>
        <v>0.10017</v>
      </c>
      <c r="P234" s="94">
        <f>+'CO2'!P234+'abs CO2'!P234+'CH4'!P234*PCG!$C$5+N2O!P234*PCG!$C$6+HFC!P234+PFC!P234+'SF6'!P234</f>
        <v>9.8761499999999988E-2</v>
      </c>
      <c r="Q234" s="94">
        <f>+'CO2'!Q234+'abs CO2'!Q234+'CH4'!Q234*PCG!$C$5+N2O!Q234*PCG!$C$6+HFC!Q234+PFC!Q234+'SF6'!Q234</f>
        <v>9.7352999999999981E-2</v>
      </c>
      <c r="R234" s="94">
        <f>+'CO2'!R234+'abs CO2'!R234+'CH4'!R234*PCG!$C$5+N2O!R234*PCG!$C$6+HFC!R234+PFC!R234+'SF6'!R234</f>
        <v>9.5944499999999988E-2</v>
      </c>
      <c r="S234" s="94">
        <f>+'CO2'!S234+'abs CO2'!S234+'CH4'!S234*PCG!$C$5+N2O!S234*PCG!$C$6+HFC!S234+PFC!S234+'SF6'!S234</f>
        <v>9.4536000000000009E-2</v>
      </c>
      <c r="T234" s="94">
        <f>+'CO2'!T234+'abs CO2'!T234+'CH4'!T234*PCG!$C$5+N2O!T234*PCG!$C$6+HFC!T234+PFC!T234+'SF6'!T234</f>
        <v>9.3127500000000002E-2</v>
      </c>
      <c r="U234" s="94">
        <f>+'CO2'!U234+'abs CO2'!U234+'CH4'!U234*PCG!$C$5+N2O!U234*PCG!$C$6+HFC!U234+PFC!U234+'SF6'!U234</f>
        <v>9.1718999999999995E-2</v>
      </c>
      <c r="V234" s="94">
        <f>+'CO2'!V234+'abs CO2'!V234+'CH4'!V234*PCG!$C$5+N2O!V234*PCG!$C$6+HFC!V234+PFC!V234+'SF6'!V234</f>
        <v>9.0310499999999988E-2</v>
      </c>
      <c r="W234" s="94">
        <f>+'CO2'!W234+'abs CO2'!W234+'CH4'!W234*PCG!$C$5+N2O!W234*PCG!$C$6+HFC!W234+PFC!W234+'SF6'!W234</f>
        <v>8.8901999999999967E-2</v>
      </c>
      <c r="X234" s="94">
        <f>+'CO2'!X234+'abs CO2'!X234+'CH4'!X234*PCG!$C$5+N2O!X234*PCG!$C$6+HFC!X234+PFC!X234+'SF6'!X234</f>
        <v>8.749349999999996E-2</v>
      </c>
      <c r="Y234" s="94">
        <f>+'CO2'!Y234+'abs CO2'!Y234+'CH4'!Y234*PCG!$C$5+N2O!Y234*PCG!$C$6+HFC!Y234+PFC!Y234+'SF6'!Y234</f>
        <v>8.6084999999999953E-2</v>
      </c>
      <c r="Z234" s="94">
        <f>+'CO2'!Z234+'abs CO2'!Z234+'CH4'!Z234*PCG!$C$5+N2O!Z234*PCG!$C$6+HFC!Z234+PFC!Z234+'SF6'!Z234</f>
        <v>8.467649999999996E-2</v>
      </c>
      <c r="AA234" s="94">
        <f>+'CO2'!AA234+'abs CO2'!AA234+'CH4'!AA234*PCG!$C$5+N2O!AA234*PCG!$C$6+HFC!AA234+PFC!AA234+'SF6'!AA234</f>
        <v>8.3267999999999953E-2</v>
      </c>
      <c r="AB234" s="94">
        <f>+'CO2'!AB234+'abs CO2'!AB234+'CH4'!AB234*PCG!$C$5+N2O!AB234*PCG!$C$6+HFC!AB234+PFC!AB234+'SF6'!AB234</f>
        <v>8.1859499999999932E-2</v>
      </c>
      <c r="AC234" s="94">
        <f>+'CO2'!AC234+'abs CO2'!AC234+'CH4'!AC234*PCG!$C$5+N2O!AC234*PCG!$C$6+HFC!AC234+PFC!AC234+'SF6'!AC234</f>
        <v>8.0450999999999925E-2</v>
      </c>
      <c r="AD234" s="94">
        <f>+'CO2'!AD234+'abs CO2'!AD234+'CH4'!AD234*PCG!$C$5+N2O!AD234*PCG!$C$6+HFC!AD234+PFC!AD234+'SF6'!AD234</f>
        <v>7.9042499999999905E-2</v>
      </c>
      <c r="AE234" s="94">
        <f>+'CO2'!AE234+'abs CO2'!AE234+'CH4'!AE234*PCG!$C$5+N2O!AE234*PCG!$C$6+HFC!AE234+PFC!AE234+'SF6'!AE234</f>
        <v>7.7633999999999911E-2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2.0208781687714283E-2</v>
      </c>
      <c r="D235" s="94">
        <f>+'CO2'!D235+'abs CO2'!D235+'CH4'!D235*PCG!$C$5+N2O!D235*PCG!$C$6+HFC!D235+PFC!D235+'SF6'!D235</f>
        <v>2.0158608395357144E-2</v>
      </c>
      <c r="E235" s="94">
        <f>+'CO2'!E235+'abs CO2'!E235+'CH4'!E235*PCG!$C$5+N2O!E235*PCG!$C$6+HFC!E235+PFC!E235+'SF6'!E235</f>
        <v>2.0108435102999998E-2</v>
      </c>
      <c r="F235" s="94">
        <f>+'CO2'!F235+'abs CO2'!F235+'CH4'!F235*PCG!$C$5+N2O!F235*PCG!$C$6+HFC!F235+PFC!F235+'SF6'!F235</f>
        <v>2.0058261810642856E-2</v>
      </c>
      <c r="G235" s="94">
        <f>+'CO2'!G235+'abs CO2'!G235+'CH4'!G235*PCG!$C$5+N2O!G235*PCG!$C$6+HFC!G235+PFC!G235+'SF6'!G235</f>
        <v>2.0008088518285713E-2</v>
      </c>
      <c r="H235" s="94">
        <f>+'CO2'!H235+'abs CO2'!H235+'CH4'!H235*PCG!$C$5+N2O!H235*PCG!$C$6+HFC!H235+PFC!H235+'SF6'!H235</f>
        <v>1.9957915225928571E-2</v>
      </c>
      <c r="I235" s="94">
        <f>+'CO2'!I235+'abs CO2'!I235+'CH4'!I235*PCG!$C$5+N2O!I235*PCG!$C$6+HFC!I235+PFC!I235+'SF6'!I235</f>
        <v>1.9907741933571428E-2</v>
      </c>
      <c r="J235" s="94">
        <f>+'CO2'!J235+'abs CO2'!J235+'CH4'!J235*PCG!$C$5+N2O!J235*PCG!$C$6+HFC!J235+PFC!J235+'SF6'!J235</f>
        <v>1.9857568641214282E-2</v>
      </c>
      <c r="K235" s="94">
        <f>+'CO2'!K235+'abs CO2'!K235+'CH4'!K235*PCG!$C$5+N2O!K235*PCG!$C$6+HFC!K235+PFC!K235+'SF6'!K235</f>
        <v>1.98774678792E-2</v>
      </c>
      <c r="L235" s="94">
        <f>+'CO2'!L235+'abs CO2'!L235+'CH4'!L235*PCG!$C$5+N2O!L235*PCG!$C$6+HFC!L235+PFC!L235+'SF6'!L235</f>
        <v>1.9897367117185715E-2</v>
      </c>
      <c r="M235" s="94">
        <f>+'CO2'!M235+'abs CO2'!M235+'CH4'!M235*PCG!$C$5+N2O!M235*PCG!$C$6+HFC!M235+PFC!M235+'SF6'!M235</f>
        <v>1.991726635517143E-2</v>
      </c>
      <c r="N235" s="94">
        <f>+'CO2'!N235+'abs CO2'!N235+'CH4'!N235*PCG!$C$5+N2O!N235*PCG!$C$6+HFC!N235+PFC!N235+'SF6'!N235</f>
        <v>1.9937165593157145E-2</v>
      </c>
      <c r="O235" s="94">
        <f>+'CO2'!O235+'abs CO2'!O235+'CH4'!O235*PCG!$C$5+N2O!O235*PCG!$C$6+HFC!O235+PFC!O235+'SF6'!O235</f>
        <v>1.9957064831142856E-2</v>
      </c>
      <c r="P235" s="94">
        <f>+'CO2'!P235+'abs CO2'!P235+'CH4'!P235*PCG!$C$5+N2O!P235*PCG!$C$6+HFC!P235+PFC!P235+'SF6'!P235</f>
        <v>1.9976964069128571E-2</v>
      </c>
      <c r="Q235" s="94">
        <f>+'CO2'!Q235+'abs CO2'!Q235+'CH4'!Q235*PCG!$C$5+N2O!Q235*PCG!$C$6+HFC!Q235+PFC!Q235+'SF6'!Q235</f>
        <v>1.9996863307114286E-2</v>
      </c>
      <c r="R235" s="94">
        <f>+'CO2'!R235+'abs CO2'!R235+'CH4'!R235*PCG!$C$5+N2O!R235*PCG!$C$6+HFC!R235+PFC!R235+'SF6'!R235</f>
        <v>2.0016762545099997E-2</v>
      </c>
      <c r="S235" s="94">
        <f>+'CO2'!S235+'abs CO2'!S235+'CH4'!S235*PCG!$C$5+N2O!S235*PCG!$C$6+HFC!S235+PFC!S235+'SF6'!S235</f>
        <v>2.0036661783085712E-2</v>
      </c>
      <c r="T235" s="94">
        <f>+'CO2'!T235+'abs CO2'!T235+'CH4'!T235*PCG!$C$5+N2O!T235*PCG!$C$6+HFC!T235+PFC!T235+'SF6'!T235</f>
        <v>2.0056561021071426E-2</v>
      </c>
      <c r="U235" s="94">
        <f>+'CO2'!U235+'abs CO2'!U235+'CH4'!U235*PCG!$C$5+N2O!U235*PCG!$C$6+HFC!U235+PFC!U235+'SF6'!U235</f>
        <v>1.922829813082794E-2</v>
      </c>
      <c r="V235" s="94">
        <f>+'CO2'!V235+'abs CO2'!V235+'CH4'!V235*PCG!$C$5+N2O!V235*PCG!$C$6+HFC!V235+PFC!V235+'SF6'!V235</f>
        <v>1.840003524058445E-2</v>
      </c>
      <c r="W235" s="94">
        <f>+'CO2'!W235+'abs CO2'!W235+'CH4'!W235*PCG!$C$5+N2O!W235*PCG!$C$6+HFC!W235+PFC!W235+'SF6'!W235</f>
        <v>1.7571772350340964E-2</v>
      </c>
      <c r="X235" s="94">
        <f>+'CO2'!X235+'abs CO2'!X235+'CH4'!X235*PCG!$C$5+N2O!X235*PCG!$C$6+HFC!X235+PFC!X235+'SF6'!X235</f>
        <v>1.7619459030096346E-2</v>
      </c>
      <c r="Y235" s="94">
        <f>+'CO2'!Y235+'abs CO2'!Y235+'CH4'!Y235*PCG!$C$5+N2O!Y235*PCG!$C$6+HFC!Y235+PFC!Y235+'SF6'!Y235</f>
        <v>1.7598307680204744E-2</v>
      </c>
      <c r="Z235" s="94">
        <f>+'CO2'!Z235+'abs CO2'!Z235+'CH4'!Z235*PCG!$C$5+N2O!Z235*PCG!$C$6+HFC!Z235+PFC!Z235+'SF6'!Z235</f>
        <v>1.8502047175593454E-2</v>
      </c>
      <c r="AA235" s="94">
        <f>+'CO2'!AA235+'abs CO2'!AA235+'CH4'!AA235*PCG!$C$5+N2O!AA235*PCG!$C$6+HFC!AA235+PFC!AA235+'SF6'!AA235</f>
        <v>1.7845970758937599E-2</v>
      </c>
      <c r="AB235" s="94">
        <f>+'CO2'!AB235+'abs CO2'!AB235+'CH4'!AB235*PCG!$C$5+N2O!AB235*PCG!$C$6+HFC!AB235+PFC!AB235+'SF6'!AB235</f>
        <v>1.9196196022051654E-2</v>
      </c>
      <c r="AC235" s="94">
        <f>+'CO2'!AC235+'abs CO2'!AC235+'CH4'!AC235*PCG!$C$5+N2O!AC235*PCG!$C$6+HFC!AC235+PFC!AC235+'SF6'!AC235</f>
        <v>2.0546421285165706E-2</v>
      </c>
      <c r="AD235" s="94">
        <f>+'CO2'!AD235+'abs CO2'!AD235+'CH4'!AD235*PCG!$C$5+N2O!AD235*PCG!$C$6+HFC!AD235+PFC!AD235+'SF6'!AD235</f>
        <v>2.1896646548279761E-2</v>
      </c>
      <c r="AE235" s="94">
        <f>+'CO2'!AE235+'abs CO2'!AE235+'CH4'!AE235*PCG!$C$5+N2O!AE235*PCG!$C$6+HFC!AE235+PFC!AE235+'SF6'!AE235</f>
        <v>2.3246871811393816E-2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3.0479999999999999E-3</v>
      </c>
      <c r="D236" s="94">
        <f>+'CO2'!D236+'abs CO2'!D236+'CH4'!D236*PCG!$C$5+N2O!D236*PCG!$C$6+HFC!D236+PFC!D236+'SF6'!D236</f>
        <v>3.2159999999999997E-3</v>
      </c>
      <c r="E236" s="94">
        <f>+'CO2'!E236+'abs CO2'!E236+'CH4'!E236*PCG!$C$5+N2O!E236*PCG!$C$6+HFC!E236+PFC!E236+'SF6'!E236</f>
        <v>3.3839999999999994E-3</v>
      </c>
      <c r="F236" s="94">
        <f>+'CO2'!F236+'abs CO2'!F236+'CH4'!F236*PCG!$C$5+N2O!F236*PCG!$C$6+HFC!F236+PFC!F236+'SF6'!F236</f>
        <v>3.5519999999999992E-3</v>
      </c>
      <c r="G236" s="94">
        <f>+'CO2'!G236+'abs CO2'!G236+'CH4'!G236*PCG!$C$5+N2O!G236*PCG!$C$6+HFC!G236+PFC!G236+'SF6'!G236</f>
        <v>3.7199999999999998E-3</v>
      </c>
      <c r="H236" s="94">
        <f>+'CO2'!H236+'abs CO2'!H236+'CH4'!H236*PCG!$C$5+N2O!H236*PCG!$C$6+HFC!H236+PFC!H236+'SF6'!H236</f>
        <v>3.8879999999999995E-3</v>
      </c>
      <c r="I236" s="94">
        <f>+'CO2'!I236+'abs CO2'!I236+'CH4'!I236*PCG!$C$5+N2O!I236*PCG!$C$6+HFC!I236+PFC!I236+'SF6'!I236</f>
        <v>4.0559999999999988E-3</v>
      </c>
      <c r="J236" s="94">
        <f>+'CO2'!J236+'abs CO2'!J236+'CH4'!J236*PCG!$C$5+N2O!J236*PCG!$C$6+HFC!J236+PFC!J236+'SF6'!J236</f>
        <v>4.2239999999999995E-3</v>
      </c>
      <c r="K236" s="94">
        <f>+'CO2'!K236+'abs CO2'!K236+'CH4'!K236*PCG!$C$5+N2O!K236*PCG!$C$6+HFC!K236+PFC!K236+'SF6'!K236</f>
        <v>4.1903999999999995E-3</v>
      </c>
      <c r="L236" s="94">
        <f>+'CO2'!L236+'abs CO2'!L236+'CH4'!L236*PCG!$C$5+N2O!L236*PCG!$C$6+HFC!L236+PFC!L236+'SF6'!L236</f>
        <v>4.1567999999999996E-3</v>
      </c>
      <c r="M236" s="94">
        <f>+'CO2'!M236+'abs CO2'!M236+'CH4'!M236*PCG!$C$5+N2O!M236*PCG!$C$6+HFC!M236+PFC!M236+'SF6'!M236</f>
        <v>4.1231999999999987E-3</v>
      </c>
      <c r="N236" s="94">
        <f>+'CO2'!N236+'abs CO2'!N236+'CH4'!N236*PCG!$C$5+N2O!N236*PCG!$C$6+HFC!N236+PFC!N236+'SF6'!N236</f>
        <v>4.0895999999999988E-3</v>
      </c>
      <c r="O236" s="94">
        <f>+'CO2'!O236+'abs CO2'!O236+'CH4'!O236*PCG!$C$5+N2O!O236*PCG!$C$6+HFC!O236+PFC!O236+'SF6'!O236</f>
        <v>4.0559999999999988E-3</v>
      </c>
      <c r="P236" s="94">
        <f>+'CO2'!P236+'abs CO2'!P236+'CH4'!P236*PCG!$C$5+N2O!P236*PCG!$C$6+HFC!P236+PFC!P236+'SF6'!P236</f>
        <v>4.0223999999999989E-3</v>
      </c>
      <c r="Q236" s="94">
        <f>+'CO2'!Q236+'abs CO2'!Q236+'CH4'!Q236*PCG!$C$5+N2O!Q236*PCG!$C$6+HFC!Q236+PFC!Q236+'SF6'!Q236</f>
        <v>3.9887999999999998E-3</v>
      </c>
      <c r="R236" s="94">
        <f>+'CO2'!R236+'abs CO2'!R236+'CH4'!R236*PCG!$C$5+N2O!R236*PCG!$C$6+HFC!R236+PFC!R236+'SF6'!R236</f>
        <v>3.955199999999999E-3</v>
      </c>
      <c r="S236" s="94">
        <f>+'CO2'!S236+'abs CO2'!S236+'CH4'!S236*PCG!$C$5+N2O!S236*PCG!$C$6+HFC!S236+PFC!S236+'SF6'!S236</f>
        <v>3.921599999999999E-3</v>
      </c>
      <c r="T236" s="94">
        <f>+'CO2'!T236+'abs CO2'!T236+'CH4'!T236*PCG!$C$5+N2O!T236*PCG!$C$6+HFC!T236+PFC!T236+'SF6'!T236</f>
        <v>3.8879999999999995E-3</v>
      </c>
      <c r="U236" s="94">
        <f>+'CO2'!U236+'abs CO2'!U236+'CH4'!U236*PCG!$C$5+N2O!U236*PCG!$C$6+HFC!U236+PFC!U236+'SF6'!U236</f>
        <v>3.8544E-3</v>
      </c>
      <c r="V236" s="94">
        <f>+'CO2'!V236+'abs CO2'!V236+'CH4'!V236*PCG!$C$5+N2O!V236*PCG!$C$6+HFC!V236+PFC!V236+'SF6'!V236</f>
        <v>3.8208000000000009E-3</v>
      </c>
      <c r="W236" s="94">
        <f>+'CO2'!W236+'abs CO2'!W236+'CH4'!W236*PCG!$C$5+N2O!W236*PCG!$C$6+HFC!W236+PFC!W236+'SF6'!W236</f>
        <v>3.7872000000000014E-3</v>
      </c>
      <c r="X236" s="94">
        <f>+'CO2'!X236+'abs CO2'!X236+'CH4'!X236*PCG!$C$5+N2O!X236*PCG!$C$6+HFC!X236+PFC!X236+'SF6'!X236</f>
        <v>3.7536000000000023E-3</v>
      </c>
      <c r="Y236" s="94">
        <f>+'CO2'!Y236+'abs CO2'!Y236+'CH4'!Y236*PCG!$C$5+N2O!Y236*PCG!$C$6+HFC!Y236+PFC!Y236+'SF6'!Y236</f>
        <v>3.7200000000000024E-3</v>
      </c>
      <c r="Z236" s="94">
        <f>+'CO2'!Z236+'abs CO2'!Z236+'CH4'!Z236*PCG!$C$5+N2O!Z236*PCG!$C$6+HFC!Z236+PFC!Z236+'SF6'!Z236</f>
        <v>3.6864000000000033E-3</v>
      </c>
      <c r="AA236" s="94">
        <f>+'CO2'!AA236+'abs CO2'!AA236+'CH4'!AA236*PCG!$C$5+N2O!AA236*PCG!$C$6+HFC!AA236+PFC!AA236+'SF6'!AA236</f>
        <v>3.6528000000000034E-3</v>
      </c>
      <c r="AB236" s="94">
        <f>+'CO2'!AB236+'abs CO2'!AB236+'CH4'!AB236*PCG!$C$5+N2O!AB236*PCG!$C$6+HFC!AB236+PFC!AB236+'SF6'!AB236</f>
        <v>3.6192000000000043E-3</v>
      </c>
      <c r="AC236" s="94">
        <f>+'CO2'!AC236+'abs CO2'!AC236+'CH4'!AC236*PCG!$C$5+N2O!AC236*PCG!$C$6+HFC!AC236+PFC!AC236+'SF6'!AC236</f>
        <v>3.5856000000000043E-3</v>
      </c>
      <c r="AD236" s="94">
        <f>+'CO2'!AD236+'abs CO2'!AD236+'CH4'!AD236*PCG!$C$5+N2O!AD236*PCG!$C$6+HFC!AD236+PFC!AD236+'SF6'!AD236</f>
        <v>3.5520000000000052E-3</v>
      </c>
      <c r="AE236" s="94">
        <f>+'CO2'!AE236+'abs CO2'!AE236+'CH4'!AE236*PCG!$C$5+N2O!AE236*PCG!$C$6+HFC!AE236+PFC!AE236+'SF6'!AE236</f>
        <v>3.5184000000000062E-3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0</v>
      </c>
      <c r="D237" s="33">
        <f t="shared" si="59"/>
        <v>0</v>
      </c>
      <c r="E237" s="33">
        <f t="shared" si="59"/>
        <v>0</v>
      </c>
      <c r="F237" s="33">
        <f t="shared" si="59"/>
        <v>0</v>
      </c>
      <c r="G237" s="33">
        <f t="shared" si="59"/>
        <v>0</v>
      </c>
      <c r="H237" s="33">
        <f t="shared" si="59"/>
        <v>0</v>
      </c>
      <c r="I237" s="33">
        <f t="shared" si="59"/>
        <v>0</v>
      </c>
      <c r="J237" s="33">
        <f t="shared" si="59"/>
        <v>0</v>
      </c>
      <c r="K237" s="33">
        <f t="shared" si="59"/>
        <v>1.825E-5</v>
      </c>
      <c r="L237" s="33">
        <f t="shared" si="59"/>
        <v>3.65E-5</v>
      </c>
      <c r="M237" s="33">
        <f t="shared" si="59"/>
        <v>5.4750000000000003E-5</v>
      </c>
      <c r="N237" s="33">
        <f t="shared" si="59"/>
        <v>7.2999999999999999E-5</v>
      </c>
      <c r="O237" s="33">
        <f t="shared" si="59"/>
        <v>9.1249999999999995E-5</v>
      </c>
      <c r="P237" s="33">
        <f t="shared" si="59"/>
        <v>1.0950000000000001E-4</v>
      </c>
      <c r="Q237" s="33">
        <f t="shared" si="59"/>
        <v>1.2774999999999999E-4</v>
      </c>
      <c r="R237" s="33">
        <f t="shared" si="59"/>
        <v>1.4599999999999997E-4</v>
      </c>
      <c r="S237" s="33">
        <f t="shared" si="59"/>
        <v>1.6425000000000001E-4</v>
      </c>
      <c r="T237" s="33">
        <f t="shared" si="59"/>
        <v>1.8249999999999999E-4</v>
      </c>
      <c r="U237" s="33">
        <f t="shared" si="59"/>
        <v>1.6243749999999998E-4</v>
      </c>
      <c r="V237" s="33">
        <f t="shared" si="59"/>
        <v>1.4237499999999998E-4</v>
      </c>
      <c r="W237" s="33">
        <f t="shared" si="59"/>
        <v>1.223125E-4</v>
      </c>
      <c r="X237" s="33">
        <f t="shared" si="59"/>
        <v>1.0224999999999999E-4</v>
      </c>
      <c r="Y237" s="33">
        <f t="shared" si="59"/>
        <v>8.2187500000000012E-5</v>
      </c>
      <c r="Z237" s="33">
        <f t="shared" si="59"/>
        <v>6.2125000000000006E-5</v>
      </c>
      <c r="AA237" s="33">
        <f t="shared" si="59"/>
        <v>4.2062499999999999E-5</v>
      </c>
      <c r="AB237" s="33">
        <f t="shared" si="59"/>
        <v>2.1999999999999999E-5</v>
      </c>
      <c r="AC237" s="33">
        <f t="shared" si="59"/>
        <v>1.4437499999999999E-5</v>
      </c>
      <c r="AD237" s="33">
        <f t="shared" si="59"/>
        <v>6.8750000000000002E-6</v>
      </c>
      <c r="AE237" s="33">
        <f t="shared" si="59"/>
        <v>0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0</v>
      </c>
      <c r="D238" s="94">
        <f>+'CO2'!D238+'abs CO2'!D238+'CH4'!D238*PCG!$C$5+N2O!D238*PCG!$C$6+HFC!D238+PFC!D238+'SF6'!D238</f>
        <v>0</v>
      </c>
      <c r="E238" s="94">
        <f>+'CO2'!E238+'abs CO2'!E238+'CH4'!E238*PCG!$C$5+N2O!E238*PCG!$C$6+HFC!E238+PFC!E238+'SF6'!E238</f>
        <v>0</v>
      </c>
      <c r="F238" s="94">
        <f>+'CO2'!F238+'abs CO2'!F238+'CH4'!F238*PCG!$C$5+N2O!F238*PCG!$C$6+HFC!F238+PFC!F238+'SF6'!F238</f>
        <v>0</v>
      </c>
      <c r="G238" s="94">
        <f>+'CO2'!G238+'abs CO2'!G238+'CH4'!G238*PCG!$C$5+N2O!G238*PCG!$C$6+HFC!G238+PFC!G238+'SF6'!G238</f>
        <v>0</v>
      </c>
      <c r="H238" s="94">
        <f>+'CO2'!H238+'abs CO2'!H238+'CH4'!H238*PCG!$C$5+N2O!H238*PCG!$C$6+HFC!H238+PFC!H238+'SF6'!H238</f>
        <v>0</v>
      </c>
      <c r="I238" s="94">
        <f>+'CO2'!I238+'abs CO2'!I238+'CH4'!I238*PCG!$C$5+N2O!I238*PCG!$C$6+HFC!I238+PFC!I238+'SF6'!I238</f>
        <v>0</v>
      </c>
      <c r="J238" s="94">
        <f>+'CO2'!J238+'abs CO2'!J238+'CH4'!J238*PCG!$C$5+N2O!J238*PCG!$C$6+HFC!J238+PFC!J238+'SF6'!J238</f>
        <v>0</v>
      </c>
      <c r="K238" s="94">
        <f>+'CO2'!K238+'abs CO2'!K238+'CH4'!K238*PCG!$C$5+N2O!K238*PCG!$C$6+HFC!K238+PFC!K238+'SF6'!K238</f>
        <v>8.2500000000000006E-6</v>
      </c>
      <c r="L238" s="94">
        <f>+'CO2'!L238+'abs CO2'!L238+'CH4'!L238*PCG!$C$5+N2O!L238*PCG!$C$6+HFC!L238+PFC!L238+'SF6'!L238</f>
        <v>1.6500000000000001E-5</v>
      </c>
      <c r="M238" s="94">
        <f>+'CO2'!M238+'abs CO2'!M238+'CH4'!M238*PCG!$C$5+N2O!M238*PCG!$C$6+HFC!M238+PFC!M238+'SF6'!M238</f>
        <v>2.4750000000000002E-5</v>
      </c>
      <c r="N238" s="94">
        <f>+'CO2'!N238+'abs CO2'!N238+'CH4'!N238*PCG!$C$5+N2O!N238*PCG!$C$6+HFC!N238+PFC!N238+'SF6'!N238</f>
        <v>3.3000000000000003E-5</v>
      </c>
      <c r="O238" s="94">
        <f>+'CO2'!O238+'abs CO2'!O238+'CH4'!O238*PCG!$C$5+N2O!O238*PCG!$C$6+HFC!O238+PFC!O238+'SF6'!O238</f>
        <v>4.125E-5</v>
      </c>
      <c r="P238" s="94">
        <f>+'CO2'!P238+'abs CO2'!P238+'CH4'!P238*PCG!$C$5+N2O!P238*PCG!$C$6+HFC!P238+PFC!P238+'SF6'!P238</f>
        <v>4.9500000000000004E-5</v>
      </c>
      <c r="Q238" s="94">
        <f>+'CO2'!Q238+'abs CO2'!Q238+'CH4'!Q238*PCG!$C$5+N2O!Q238*PCG!$C$6+HFC!Q238+PFC!Q238+'SF6'!Q238</f>
        <v>5.7749999999999994E-5</v>
      </c>
      <c r="R238" s="94">
        <f>+'CO2'!R238+'abs CO2'!R238+'CH4'!R238*PCG!$C$5+N2O!R238*PCG!$C$6+HFC!R238+PFC!R238+'SF6'!R238</f>
        <v>6.6000000000000005E-5</v>
      </c>
      <c r="S238" s="94">
        <f>+'CO2'!S238+'abs CO2'!S238+'CH4'!S238*PCG!$C$5+N2O!S238*PCG!$C$6+HFC!S238+PFC!S238+'SF6'!S238</f>
        <v>7.4250000000000002E-5</v>
      </c>
      <c r="T238" s="94">
        <f>+'CO2'!T238+'abs CO2'!T238+'CH4'!T238*PCG!$C$5+N2O!T238*PCG!$C$6+HFC!T238+PFC!T238+'SF6'!T238</f>
        <v>8.25E-5</v>
      </c>
      <c r="U238" s="94">
        <f>+'CO2'!U238+'abs CO2'!U238+'CH4'!U238*PCG!$C$5+N2O!U238*PCG!$C$6+HFC!U238+PFC!U238+'SF6'!U238</f>
        <v>7.4937499999999999E-5</v>
      </c>
      <c r="V238" s="94">
        <f>+'CO2'!V238+'abs CO2'!V238+'CH4'!V238*PCG!$C$5+N2O!V238*PCG!$C$6+HFC!V238+PFC!V238+'SF6'!V238</f>
        <v>6.7374999999999984E-5</v>
      </c>
      <c r="W238" s="94">
        <f>+'CO2'!W238+'abs CO2'!W238+'CH4'!W238*PCG!$C$5+N2O!W238*PCG!$C$6+HFC!W238+PFC!W238+'SF6'!W238</f>
        <v>5.9812499999999997E-5</v>
      </c>
      <c r="X238" s="94">
        <f>+'CO2'!X238+'abs CO2'!X238+'CH4'!X238*PCG!$C$5+N2O!X238*PCG!$C$6+HFC!X238+PFC!X238+'SF6'!X238</f>
        <v>5.2249999999999996E-5</v>
      </c>
      <c r="Y238" s="94">
        <f>+'CO2'!Y238+'abs CO2'!Y238+'CH4'!Y238*PCG!$C$5+N2O!Y238*PCG!$C$6+HFC!Y238+PFC!Y238+'SF6'!Y238</f>
        <v>4.4687500000000002E-5</v>
      </c>
      <c r="Z238" s="94">
        <f>+'CO2'!Z238+'abs CO2'!Z238+'CH4'!Z238*PCG!$C$5+N2O!Z238*PCG!$C$6+HFC!Z238+PFC!Z238+'SF6'!Z238</f>
        <v>3.7125000000000001E-5</v>
      </c>
      <c r="AA238" s="94">
        <f>+'CO2'!AA238+'abs CO2'!AA238+'CH4'!AA238*PCG!$C$5+N2O!AA238*PCG!$C$6+HFC!AA238+PFC!AA238+'SF6'!AA238</f>
        <v>2.9562500000000004E-5</v>
      </c>
      <c r="AB238" s="94">
        <f>+'CO2'!AB238+'abs CO2'!AB238+'CH4'!AB238*PCG!$C$5+N2O!AB238*PCG!$C$6+HFC!AB238+PFC!AB238+'SF6'!AB238</f>
        <v>2.1999999999999999E-5</v>
      </c>
      <c r="AC238" s="94">
        <f>+'CO2'!AC238+'abs CO2'!AC238+'CH4'!AC238*PCG!$C$5+N2O!AC238*PCG!$C$6+HFC!AC238+PFC!AC238+'SF6'!AC238</f>
        <v>1.4437499999999999E-5</v>
      </c>
      <c r="AD238" s="94">
        <f>+'CO2'!AD238+'abs CO2'!AD238+'CH4'!AD238*PCG!$C$5+N2O!AD238*PCG!$C$6+HFC!AD238+PFC!AD238+'SF6'!AD238</f>
        <v>6.8750000000000002E-6</v>
      </c>
      <c r="AE238" s="94">
        <f>+'CO2'!AE238+'abs CO2'!AE238+'CH4'!AE238*PCG!$C$5+N2O!AE238*PCG!$C$6+HFC!AE238+PFC!AE238+'SF6'!AE238</f>
        <v>0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9.9999999999999991E-6</v>
      </c>
      <c r="L239" s="94">
        <f>+'CO2'!L239+'abs CO2'!L239+'CH4'!L239*PCG!$C$5+N2O!L239*PCG!$C$6+HFC!L239+PFC!L239+'SF6'!L239</f>
        <v>1.9999999999999998E-5</v>
      </c>
      <c r="M239" s="94">
        <f>+'CO2'!M239+'abs CO2'!M239+'CH4'!M239*PCG!$C$5+N2O!M239*PCG!$C$6+HFC!M239+PFC!M239+'SF6'!M239</f>
        <v>3.0000000000000004E-5</v>
      </c>
      <c r="N239" s="94">
        <f>+'CO2'!N239+'abs CO2'!N239+'CH4'!N239*PCG!$C$5+N2O!N239*PCG!$C$6+HFC!N239+PFC!N239+'SF6'!N239</f>
        <v>3.9999999999999996E-5</v>
      </c>
      <c r="O239" s="94">
        <f>+'CO2'!O239+'abs CO2'!O239+'CH4'!O239*PCG!$C$5+N2O!O239*PCG!$C$6+HFC!O239+PFC!O239+'SF6'!O239</f>
        <v>4.9999999999999996E-5</v>
      </c>
      <c r="P239" s="94">
        <f>+'CO2'!P239+'abs CO2'!P239+'CH4'!P239*PCG!$C$5+N2O!P239*PCG!$C$6+HFC!P239+PFC!P239+'SF6'!P239</f>
        <v>5.9999999999999995E-5</v>
      </c>
      <c r="Q239" s="94">
        <f>+'CO2'!Q239+'abs CO2'!Q239+'CH4'!Q239*PCG!$C$5+N2O!Q239*PCG!$C$6+HFC!Q239+PFC!Q239+'SF6'!Q239</f>
        <v>6.9999999999999994E-5</v>
      </c>
      <c r="R239" s="94">
        <f>+'CO2'!R239+'abs CO2'!R239+'CH4'!R239*PCG!$C$5+N2O!R239*PCG!$C$6+HFC!R239+PFC!R239+'SF6'!R239</f>
        <v>7.9999999999999979E-5</v>
      </c>
      <c r="S239" s="94">
        <f>+'CO2'!S239+'abs CO2'!S239+'CH4'!S239*PCG!$C$5+N2O!S239*PCG!$C$6+HFC!S239+PFC!S239+'SF6'!S239</f>
        <v>8.9999999999999992E-5</v>
      </c>
      <c r="T239" s="94">
        <f>+'CO2'!T239+'abs CO2'!T239+'CH4'!T239*PCG!$C$5+N2O!T239*PCG!$C$6+HFC!T239+PFC!T239+'SF6'!T239</f>
        <v>9.9999999999999991E-5</v>
      </c>
      <c r="U239" s="94">
        <f>+'CO2'!U239+'abs CO2'!U239+'CH4'!U239*PCG!$C$5+N2O!U239*PCG!$C$6+HFC!U239+PFC!U239+'SF6'!U239</f>
        <v>8.7499999999999999E-5</v>
      </c>
      <c r="V239" s="94">
        <f>+'CO2'!V239+'abs CO2'!V239+'CH4'!V239*PCG!$C$5+N2O!V239*PCG!$C$6+HFC!V239+PFC!V239+'SF6'!V239</f>
        <v>7.5000000000000007E-5</v>
      </c>
      <c r="W239" s="94">
        <f>+'CO2'!W239+'abs CO2'!W239+'CH4'!W239*PCG!$C$5+N2O!W239*PCG!$C$6+HFC!W239+PFC!W239+'SF6'!W239</f>
        <v>6.2500000000000001E-5</v>
      </c>
      <c r="X239" s="94">
        <f>+'CO2'!X239+'abs CO2'!X239+'CH4'!X239*PCG!$C$5+N2O!X239*PCG!$C$6+HFC!X239+PFC!X239+'SF6'!X239</f>
        <v>4.9999999999999996E-5</v>
      </c>
      <c r="Y239" s="94">
        <f>+'CO2'!Y239+'abs CO2'!Y239+'CH4'!Y239*PCG!$C$5+N2O!Y239*PCG!$C$6+HFC!Y239+PFC!Y239+'SF6'!Y239</f>
        <v>3.7500000000000003E-5</v>
      </c>
      <c r="Z239" s="94">
        <f>+'CO2'!Z239+'abs CO2'!Z239+'CH4'!Z239*PCG!$C$5+N2O!Z239*PCG!$C$6+HFC!Z239+PFC!Z239+'SF6'!Z239</f>
        <v>2.4999999999999998E-5</v>
      </c>
      <c r="AA239" s="94">
        <f>+'CO2'!AA239+'abs CO2'!AA239+'CH4'!AA239*PCG!$C$5+N2O!AA239*PCG!$C$6+HFC!AA239+PFC!AA239+'SF6'!AA239</f>
        <v>1.2499999999999999E-5</v>
      </c>
      <c r="AB239" s="94">
        <f>+'CO2'!AB239+'abs CO2'!AB239+'CH4'!AB239*PCG!$C$5+N2O!AB239*PCG!$C$6+HFC!AB239+PFC!AB239+'SF6'!AB239</f>
        <v>0</v>
      </c>
      <c r="AC239" s="94">
        <f>+'CO2'!AC239+'abs CO2'!AC239+'CH4'!AC239*PCG!$C$5+N2O!AC239*PCG!$C$6+HFC!AC239+PFC!AC239+'SF6'!AC239</f>
        <v>0</v>
      </c>
      <c r="AD239" s="94">
        <f>+'CO2'!AD239+'abs CO2'!AD239+'CH4'!AD239*PCG!$C$5+N2O!AD239*PCG!$C$6+HFC!AD239+PFC!AD239+'SF6'!AD239</f>
        <v>0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3.8872697686578771E-2</v>
      </c>
      <c r="D240" s="33">
        <f t="shared" si="60"/>
        <v>3.9300450415586448E-2</v>
      </c>
      <c r="E240" s="33">
        <f t="shared" si="60"/>
        <v>3.9927581792333508E-2</v>
      </c>
      <c r="F240" s="33">
        <f t="shared" si="60"/>
        <v>3.9427878650043859E-2</v>
      </c>
      <c r="G240" s="33">
        <f t="shared" si="60"/>
        <v>3.9598915519497541E-2</v>
      </c>
      <c r="H240" s="33">
        <f t="shared" si="60"/>
        <v>4.4127227409834817E-2</v>
      </c>
      <c r="I240" s="33">
        <f t="shared" si="60"/>
        <v>4.5491062824141268E-2</v>
      </c>
      <c r="J240" s="33">
        <f t="shared" si="60"/>
        <v>4.7631552425114548E-2</v>
      </c>
      <c r="K240" s="33">
        <f t="shared" si="60"/>
        <v>4.87113812289061E-2</v>
      </c>
      <c r="L240" s="33">
        <f t="shared" si="60"/>
        <v>5.0689213082025467E-2</v>
      </c>
      <c r="M240" s="33">
        <f t="shared" si="60"/>
        <v>4.9231763912696944E-2</v>
      </c>
      <c r="N240" s="33">
        <f t="shared" si="60"/>
        <v>7.1518849142786611E-2</v>
      </c>
      <c r="O240" s="33">
        <f t="shared" si="60"/>
        <v>7.091044043757333E-2</v>
      </c>
      <c r="P240" s="33">
        <f t="shared" si="60"/>
        <v>6.6387795838527733E-2</v>
      </c>
      <c r="Q240" s="33">
        <f t="shared" si="60"/>
        <v>6.3590783214312441E-2</v>
      </c>
      <c r="R240" s="33">
        <f t="shared" si="60"/>
        <v>6.2493914238849341E-2</v>
      </c>
      <c r="S240" s="33">
        <f t="shared" si="60"/>
        <v>6.2019034167906904E-2</v>
      </c>
      <c r="T240" s="33">
        <f t="shared" si="60"/>
        <v>5.892118765004032E-2</v>
      </c>
      <c r="U240" s="33">
        <f t="shared" si="60"/>
        <v>5.6846464123394808E-2</v>
      </c>
      <c r="V240" s="33">
        <f t="shared" si="60"/>
        <v>5.4745912627714763E-2</v>
      </c>
      <c r="W240" s="33">
        <f t="shared" si="60"/>
        <v>5.3416940286132891E-2</v>
      </c>
      <c r="X240" s="33">
        <f t="shared" si="60"/>
        <v>5.4322163690103641E-2</v>
      </c>
      <c r="Y240" s="33">
        <f t="shared" si="60"/>
        <v>5.6856050908129452E-2</v>
      </c>
      <c r="Z240" s="33">
        <f t="shared" si="60"/>
        <v>5.5540615476600858E-2</v>
      </c>
      <c r="AA240" s="33">
        <f t="shared" si="60"/>
        <v>5.2803177270133797E-2</v>
      </c>
      <c r="AB240" s="33">
        <f t="shared" si="60"/>
        <v>5.6084521805866316E-2</v>
      </c>
      <c r="AC240" s="33">
        <f t="shared" si="60"/>
        <v>5.8230708950852E-2</v>
      </c>
      <c r="AD240" s="33">
        <f t="shared" si="60"/>
        <v>5.9645306576405752E-2</v>
      </c>
      <c r="AE240" s="33">
        <f t="shared" si="60"/>
        <v>6.2284452673314131E-2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0</v>
      </c>
      <c r="D241" s="94">
        <f>+'CO2'!D241+'abs CO2'!D241+'CH4'!D241*PCG!$C$5+N2O!D241*PCG!$C$6+HFC!D241+PFC!D241+'SF6'!D241</f>
        <v>0</v>
      </c>
      <c r="E241" s="94">
        <f>+'CO2'!E241+'abs CO2'!E241+'CH4'!E241*PCG!$C$5+N2O!E241*PCG!$C$6+HFC!E241+PFC!E241+'SF6'!E241</f>
        <v>0</v>
      </c>
      <c r="F241" s="94">
        <f>+'CO2'!F241+'abs CO2'!F241+'CH4'!F241*PCG!$C$5+N2O!F241*PCG!$C$6+HFC!F241+PFC!F241+'SF6'!F241</f>
        <v>0</v>
      </c>
      <c r="G241" s="94">
        <f>+'CO2'!G241+'abs CO2'!G241+'CH4'!G241*PCG!$C$5+N2O!G241*PCG!$C$6+HFC!G241+PFC!G241+'SF6'!G241</f>
        <v>0</v>
      </c>
      <c r="H241" s="94">
        <f>+'CO2'!H241+'abs CO2'!H241+'CH4'!H241*PCG!$C$5+N2O!H241*PCG!$C$6+HFC!H241+PFC!H241+'SF6'!H241</f>
        <v>0</v>
      </c>
      <c r="I241" s="94">
        <f>+'CO2'!I241+'abs CO2'!I241+'CH4'!I241*PCG!$C$5+N2O!I241*PCG!$C$6+HFC!I241+PFC!I241+'SF6'!I241</f>
        <v>0</v>
      </c>
      <c r="J241" s="94">
        <f>+'CO2'!J241+'abs CO2'!J241+'CH4'!J241*PCG!$C$5+N2O!J241*PCG!$C$6+HFC!J241+PFC!J241+'SF6'!J241</f>
        <v>0</v>
      </c>
      <c r="K241" s="94">
        <f>+'CO2'!K241+'abs CO2'!K241+'CH4'!K241*PCG!$C$5+N2O!K241*PCG!$C$6+HFC!K241+PFC!K241+'SF6'!K241</f>
        <v>0</v>
      </c>
      <c r="L241" s="94">
        <f>+'CO2'!L241+'abs CO2'!L241+'CH4'!L241*PCG!$C$5+N2O!L241*PCG!$C$6+HFC!L241+PFC!L241+'SF6'!L241</f>
        <v>0</v>
      </c>
      <c r="M241" s="94">
        <f>+'CO2'!M241+'abs CO2'!M241+'CH4'!M241*PCG!$C$5+N2O!M241*PCG!$C$6+HFC!M241+PFC!M241+'SF6'!M241</f>
        <v>0</v>
      </c>
      <c r="N241" s="94">
        <f>+'CO2'!N241+'abs CO2'!N241+'CH4'!N241*PCG!$C$5+N2O!N241*PCG!$C$6+HFC!N241+PFC!N241+'SF6'!N241</f>
        <v>0</v>
      </c>
      <c r="O241" s="94">
        <f>+'CO2'!O241+'abs CO2'!O241+'CH4'!O241*PCG!$C$5+N2O!O241*PCG!$C$6+HFC!O241+PFC!O241+'SF6'!O241</f>
        <v>0</v>
      </c>
      <c r="P241" s="94">
        <f>+'CO2'!P241+'abs CO2'!P241+'CH4'!P241*PCG!$C$5+N2O!P241*PCG!$C$6+HFC!P241+PFC!P241+'SF6'!P241</f>
        <v>0</v>
      </c>
      <c r="Q241" s="94">
        <f>+'CO2'!Q241+'abs CO2'!Q241+'CH4'!Q241*PCG!$C$5+N2O!Q241*PCG!$C$6+HFC!Q241+PFC!Q241+'SF6'!Q241</f>
        <v>0</v>
      </c>
      <c r="R241" s="94">
        <f>+'CO2'!R241+'abs CO2'!R241+'CH4'!R241*PCG!$C$5+N2O!R241*PCG!$C$6+HFC!R241+PFC!R241+'SF6'!R241</f>
        <v>0</v>
      </c>
      <c r="S241" s="94">
        <f>+'CO2'!S241+'abs CO2'!S241+'CH4'!S241*PCG!$C$5+N2O!S241*PCG!$C$6+HFC!S241+PFC!S241+'SF6'!S241</f>
        <v>0</v>
      </c>
      <c r="T241" s="94">
        <f>+'CO2'!T241+'abs CO2'!T241+'CH4'!T241*PCG!$C$5+N2O!T241*PCG!$C$6+HFC!T241+PFC!T241+'SF6'!T241</f>
        <v>0</v>
      </c>
      <c r="U241" s="94">
        <f>+'CO2'!U241+'abs CO2'!U241+'CH4'!U241*PCG!$C$5+N2O!U241*PCG!$C$6+HFC!U241+PFC!U241+'SF6'!U241</f>
        <v>0</v>
      </c>
      <c r="V241" s="94">
        <f>+'CO2'!V241+'abs CO2'!V241+'CH4'!V241*PCG!$C$5+N2O!V241*PCG!$C$6+HFC!V241+PFC!V241+'SF6'!V241</f>
        <v>0</v>
      </c>
      <c r="W241" s="94">
        <f>+'CO2'!W241+'abs CO2'!W241+'CH4'!W241*PCG!$C$5+N2O!W241*PCG!$C$6+HFC!W241+PFC!W241+'SF6'!W241</f>
        <v>0</v>
      </c>
      <c r="X241" s="94">
        <f>+'CO2'!X241+'abs CO2'!X241+'CH4'!X241*PCG!$C$5+N2O!X241*PCG!$C$6+HFC!X241+PFC!X241+'SF6'!X241</f>
        <v>0</v>
      </c>
      <c r="Y241" s="94">
        <f>+'CO2'!Y241+'abs CO2'!Y241+'CH4'!Y241*PCG!$C$5+N2O!Y241*PCG!$C$6+HFC!Y241+PFC!Y241+'SF6'!Y241</f>
        <v>0</v>
      </c>
      <c r="Z241" s="94">
        <f>+'CO2'!Z241+'abs CO2'!Z241+'CH4'!Z241*PCG!$C$5+N2O!Z241*PCG!$C$6+HFC!Z241+PFC!Z241+'SF6'!Z241</f>
        <v>0</v>
      </c>
      <c r="AA241" s="94">
        <f>+'CO2'!AA241+'abs CO2'!AA241+'CH4'!AA241*PCG!$C$5+N2O!AA241*PCG!$C$6+HFC!AA241+PFC!AA241+'SF6'!AA241</f>
        <v>0</v>
      </c>
      <c r="AB241" s="94">
        <f>+'CO2'!AB241+'abs CO2'!AB241+'CH4'!AB241*PCG!$C$5+N2O!AB241*PCG!$C$6+HFC!AB241+PFC!AB241+'SF6'!AB241</f>
        <v>0</v>
      </c>
      <c r="AC241" s="94">
        <f>+'CO2'!AC241+'abs CO2'!AC241+'CH4'!AC241*PCG!$C$5+N2O!AC241*PCG!$C$6+HFC!AC241+PFC!AC241+'SF6'!AC241</f>
        <v>0</v>
      </c>
      <c r="AD241" s="94">
        <f>+'CO2'!AD241+'abs CO2'!AD241+'CH4'!AD241*PCG!$C$5+N2O!AD241*PCG!$C$6+HFC!AD241+PFC!AD241+'SF6'!AD241</f>
        <v>0</v>
      </c>
      <c r="AE241" s="94">
        <f>+'CO2'!AE241+'abs CO2'!AE241+'CH4'!AE241*PCG!$C$5+N2O!AE241*PCG!$C$6+HFC!AE241+PFC!AE241+'SF6'!AE241</f>
        <v>0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5.5655709357216284E-3</v>
      </c>
      <c r="D243" s="94">
        <f>+'CO2'!D243+'abs CO2'!D243+'CH4'!D243*PCG!$C$5+N2O!D243*PCG!$C$6+HFC!D243+PFC!D243+'SF6'!D243</f>
        <v>6.0760168341578765E-3</v>
      </c>
      <c r="E243" s="94">
        <f>+'CO2'!E243+'abs CO2'!E243+'CH4'!E243*PCG!$C$5+N2O!E243*PCG!$C$6+HFC!E243+PFC!E243+'SF6'!E243</f>
        <v>6.7858413803335189E-3</v>
      </c>
      <c r="F243" s="94">
        <f>+'CO2'!F243+'abs CO2'!F243+'CH4'!F243*PCG!$C$5+N2O!F243*PCG!$C$6+HFC!F243+PFC!F243+'SF6'!F243</f>
        <v>6.3688314074724379E-3</v>
      </c>
      <c r="G243" s="94">
        <f>+'CO2'!G243+'abs CO2'!G243+'CH4'!G243*PCG!$C$5+N2O!G243*PCG!$C$6+HFC!G243+PFC!G243+'SF6'!G243</f>
        <v>6.6225614463546849E-3</v>
      </c>
      <c r="H243" s="94">
        <f>+'CO2'!H243+'abs CO2'!H243+'CH4'!H243*PCG!$C$5+N2O!H243*PCG!$C$6+HFC!H243+PFC!H243+'SF6'!H243</f>
        <v>1.1233566506120535E-2</v>
      </c>
      <c r="I243" s="94">
        <f>+'CO2'!I243+'abs CO2'!I243+'CH4'!I243*PCG!$C$5+N2O!I243*PCG!$C$6+HFC!I243+PFC!I243+'SF6'!I243</f>
        <v>1.2680095089855554E-2</v>
      </c>
      <c r="J243" s="94">
        <f>+'CO2'!J243+'abs CO2'!J243+'CH4'!J243*PCG!$C$5+N2O!J243*PCG!$C$6+HFC!J243+PFC!J243+'SF6'!J243</f>
        <v>1.4903277860257413E-2</v>
      </c>
      <c r="K243" s="94">
        <f>+'CO2'!K243+'abs CO2'!K243+'CH4'!K243*PCG!$C$5+N2O!K243*PCG!$C$6+HFC!K243+PFC!K243+'SF6'!K243</f>
        <v>1.595030971210611E-2</v>
      </c>
      <c r="L243" s="94">
        <f>+'CO2'!L243+'abs CO2'!L243+'CH4'!L243*PCG!$C$5+N2O!L243*PCG!$C$6+HFC!L243+PFC!L243+'SF6'!L243</f>
        <v>1.7895344613282616E-2</v>
      </c>
      <c r="M243" s="94">
        <f>+'CO2'!M243+'abs CO2'!M243+'CH4'!M243*PCG!$C$5+N2O!M243*PCG!$C$6+HFC!M243+PFC!M243+'SF6'!M243</f>
        <v>1.6405098492011234E-2</v>
      </c>
      <c r="N243" s="94">
        <f>+'CO2'!N243+'abs CO2'!N243+'CH4'!N243*PCG!$C$5+N2O!N243*PCG!$C$6+HFC!N243+PFC!N243+'SF6'!N243</f>
        <v>3.8659386770158045E-2</v>
      </c>
      <c r="O243" s="94">
        <f>+'CO2'!O243+'abs CO2'!O243+'CH4'!O243*PCG!$C$5+N2O!O243*PCG!$C$6+HFC!O243+PFC!O243+'SF6'!O243</f>
        <v>3.8018181113001905E-2</v>
      </c>
      <c r="P243" s="94">
        <f>+'CO2'!P243+'abs CO2'!P243+'CH4'!P243*PCG!$C$5+N2O!P243*PCG!$C$6+HFC!P243+PFC!P243+'SF6'!P243</f>
        <v>3.3462739562013448E-2</v>
      </c>
      <c r="Q243" s="94">
        <f>+'CO2'!Q243+'abs CO2'!Q243+'CH4'!Q243*PCG!$C$5+N2O!Q243*PCG!$C$6+HFC!Q243+PFC!Q243+'SF6'!Q243</f>
        <v>3.0632929985855289E-2</v>
      </c>
      <c r="R243" s="94">
        <f>+'CO2'!R243+'abs CO2'!R243+'CH4'!R243*PCG!$C$5+N2O!R243*PCG!$C$6+HFC!R243+PFC!R243+'SF6'!R243</f>
        <v>2.9503264058449333E-2</v>
      </c>
      <c r="S243" s="94">
        <f>+'CO2'!S243+'abs CO2'!S243+'CH4'!S243*PCG!$C$5+N2O!S243*PCG!$C$6+HFC!S243+PFC!S243+'SF6'!S243</f>
        <v>2.8995587035564055E-2</v>
      </c>
      <c r="T243" s="94">
        <f>+'CO2'!T243+'abs CO2'!T243+'CH4'!T243*PCG!$C$5+N2O!T243*PCG!$C$6+HFC!T243+PFC!T243+'SF6'!T243</f>
        <v>2.5864943565754611E-2</v>
      </c>
      <c r="U243" s="94">
        <f>+'CO2'!U243+'abs CO2'!U243+'CH4'!U243*PCG!$C$5+N2O!U243*PCG!$C$6+HFC!U243+PFC!U243+'SF6'!U243</f>
        <v>2.515532247302486E-2</v>
      </c>
      <c r="V243" s="94">
        <f>+'CO2'!V243+'abs CO2'!V243+'CH4'!V243*PCG!$C$5+N2O!V243*PCG!$C$6+HFC!V243+PFC!V243+'SF6'!V243</f>
        <v>2.4419873411260586E-2</v>
      </c>
      <c r="W243" s="94">
        <f>+'CO2'!W243+'abs CO2'!W243+'CH4'!W243*PCG!$C$5+N2O!W243*PCG!$C$6+HFC!W243+PFC!W243+'SF6'!W243</f>
        <v>2.4456003503594476E-2</v>
      </c>
      <c r="X243" s="94">
        <f>+'CO2'!X243+'abs CO2'!X243+'CH4'!X243*PCG!$C$5+N2O!X243*PCG!$C$6+HFC!X243+PFC!X243+'SF6'!X243</f>
        <v>2.5282632051552421E-2</v>
      </c>
      <c r="Y243" s="94">
        <f>+'CO2'!Y243+'abs CO2'!Y243+'CH4'!Y243*PCG!$C$5+N2O!Y243*PCG!$C$6+HFC!Y243+PFC!Y243+'SF6'!Y243</f>
        <v>2.785137989119699E-2</v>
      </c>
      <c r="Z243" s="94">
        <f>+'CO2'!Z243+'abs CO2'!Z243+'CH4'!Z243*PCG!$C$5+N2O!Z243*PCG!$C$6+HFC!Z243+PFC!Z243+'SF6'!Z243</f>
        <v>2.5046445172288448E-2</v>
      </c>
      <c r="AA243" s="94">
        <f>+'CO2'!AA243+'abs CO2'!AA243+'CH4'!AA243*PCG!$C$5+N2O!AA243*PCG!$C$6+HFC!AA243+PFC!AA243+'SF6'!AA243</f>
        <v>2.3390320065516512E-2</v>
      </c>
      <c r="AB243" s="94">
        <f>+'CO2'!AB243+'abs CO2'!AB243+'CH4'!AB243*PCG!$C$5+N2O!AB243*PCG!$C$6+HFC!AB243+PFC!AB243+'SF6'!AB243</f>
        <v>2.4446289282949195E-2</v>
      </c>
      <c r="AC243" s="94">
        <f>+'CO2'!AC243+'abs CO2'!AC243+'CH4'!AC243*PCG!$C$5+N2O!AC243*PCG!$C$6+HFC!AC243+PFC!AC243+'SF6'!AC243</f>
        <v>2.4367101109635036E-2</v>
      </c>
      <c r="AD243" s="94">
        <f>+'CO2'!AD243+'abs CO2'!AD243+'CH4'!AD243*PCG!$C$5+N2O!AD243*PCG!$C$6+HFC!AD243+PFC!AD243+'SF6'!AD243</f>
        <v>2.3556323416888941E-2</v>
      </c>
      <c r="AE243" s="94">
        <f>+'CO2'!AE243+'abs CO2'!AE243+'CH4'!AE243*PCG!$C$5+N2O!AE243*PCG!$C$6+HFC!AE243+PFC!AE243+'SF6'!AE243</f>
        <v>2.3970094195497477E-2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3.330712675085714E-2</v>
      </c>
      <c r="D244" s="33">
        <f t="shared" si="61"/>
        <v>3.322443358142857E-2</v>
      </c>
      <c r="E244" s="33">
        <f t="shared" si="61"/>
        <v>3.3141740411999993E-2</v>
      </c>
      <c r="F244" s="33">
        <f t="shared" si="61"/>
        <v>3.3059047242571422E-2</v>
      </c>
      <c r="G244" s="33">
        <f t="shared" si="61"/>
        <v>3.2976354073142852E-2</v>
      </c>
      <c r="H244" s="33">
        <f t="shared" si="61"/>
        <v>3.2893660903714282E-2</v>
      </c>
      <c r="I244" s="33">
        <f t="shared" si="61"/>
        <v>3.2810967734285712E-2</v>
      </c>
      <c r="J244" s="33">
        <f t="shared" si="61"/>
        <v>3.2728274564857135E-2</v>
      </c>
      <c r="K244" s="33">
        <f t="shared" si="61"/>
        <v>3.2761071516799994E-2</v>
      </c>
      <c r="L244" s="33">
        <f t="shared" si="61"/>
        <v>3.2793868468742854E-2</v>
      </c>
      <c r="M244" s="33">
        <f t="shared" si="61"/>
        <v>3.2826665420685713E-2</v>
      </c>
      <c r="N244" s="33">
        <f t="shared" si="61"/>
        <v>3.2859462372628573E-2</v>
      </c>
      <c r="O244" s="33">
        <f t="shared" si="61"/>
        <v>3.2892259324571425E-2</v>
      </c>
      <c r="P244" s="33">
        <f t="shared" si="61"/>
        <v>3.2925056276514285E-2</v>
      </c>
      <c r="Q244" s="33">
        <f t="shared" si="61"/>
        <v>3.2957853228457144E-2</v>
      </c>
      <c r="R244" s="33">
        <f t="shared" si="61"/>
        <v>3.2990650180400004E-2</v>
      </c>
      <c r="S244" s="33">
        <f t="shared" si="61"/>
        <v>3.3023447132342849E-2</v>
      </c>
      <c r="T244" s="33">
        <f t="shared" si="61"/>
        <v>3.3056244084285709E-2</v>
      </c>
      <c r="U244" s="33">
        <f t="shared" si="61"/>
        <v>3.1691141650369944E-2</v>
      </c>
      <c r="V244" s="33">
        <f t="shared" si="61"/>
        <v>3.032603921645418E-2</v>
      </c>
      <c r="W244" s="33">
        <f t="shared" si="61"/>
        <v>2.8960936782538412E-2</v>
      </c>
      <c r="X244" s="33">
        <f t="shared" si="61"/>
        <v>2.9039531638551219E-2</v>
      </c>
      <c r="Y244" s="33">
        <f t="shared" si="61"/>
        <v>2.9004671016932465E-2</v>
      </c>
      <c r="Z244" s="33">
        <f t="shared" si="61"/>
        <v>3.0494170304312413E-2</v>
      </c>
      <c r="AA244" s="33">
        <f t="shared" si="61"/>
        <v>2.9412857204617282E-2</v>
      </c>
      <c r="AB244" s="33">
        <f t="shared" si="61"/>
        <v>3.1638232522917122E-2</v>
      </c>
      <c r="AC244" s="33">
        <f t="shared" si="61"/>
        <v>3.3863607841216968E-2</v>
      </c>
      <c r="AD244" s="33">
        <f t="shared" si="61"/>
        <v>3.6088983159516808E-2</v>
      </c>
      <c r="AE244" s="33">
        <f t="shared" si="61"/>
        <v>3.8314358477816654E-2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3.330712675085714E-2</v>
      </c>
      <c r="D249" s="94">
        <f>+'CO2'!D249+'abs CO2'!D249+'CH4'!D249*PCG!$C$5+N2O!D249*PCG!$C$6+HFC!D249+PFC!D249+'SF6'!D249</f>
        <v>3.322443358142857E-2</v>
      </c>
      <c r="E249" s="94">
        <f>+'CO2'!E249+'abs CO2'!E249+'CH4'!E249*PCG!$C$5+N2O!E249*PCG!$C$6+HFC!E249+PFC!E249+'SF6'!E249</f>
        <v>3.3141740411999993E-2</v>
      </c>
      <c r="F249" s="94">
        <f>+'CO2'!F249+'abs CO2'!F249+'CH4'!F249*PCG!$C$5+N2O!F249*PCG!$C$6+HFC!F249+PFC!F249+'SF6'!F249</f>
        <v>3.3059047242571422E-2</v>
      </c>
      <c r="G249" s="94">
        <f>+'CO2'!G249+'abs CO2'!G249+'CH4'!G249*PCG!$C$5+N2O!G249*PCG!$C$6+HFC!G249+PFC!G249+'SF6'!G249</f>
        <v>3.2976354073142852E-2</v>
      </c>
      <c r="H249" s="94">
        <f>+'CO2'!H249+'abs CO2'!H249+'CH4'!H249*PCG!$C$5+N2O!H249*PCG!$C$6+HFC!H249+PFC!H249+'SF6'!H249</f>
        <v>3.2893660903714282E-2</v>
      </c>
      <c r="I249" s="94">
        <f>+'CO2'!I249+'abs CO2'!I249+'CH4'!I249*PCG!$C$5+N2O!I249*PCG!$C$6+HFC!I249+PFC!I249+'SF6'!I249</f>
        <v>3.2810967734285712E-2</v>
      </c>
      <c r="J249" s="94">
        <f>+'CO2'!J249+'abs CO2'!J249+'CH4'!J249*PCG!$C$5+N2O!J249*PCG!$C$6+HFC!J249+PFC!J249+'SF6'!J249</f>
        <v>3.2728274564857135E-2</v>
      </c>
      <c r="K249" s="94">
        <f>+'CO2'!K249+'abs CO2'!K249+'CH4'!K249*PCG!$C$5+N2O!K249*PCG!$C$6+HFC!K249+PFC!K249+'SF6'!K249</f>
        <v>3.2761071516799994E-2</v>
      </c>
      <c r="L249" s="94">
        <f>+'CO2'!L249+'abs CO2'!L249+'CH4'!L249*PCG!$C$5+N2O!L249*PCG!$C$6+HFC!L249+PFC!L249+'SF6'!L249</f>
        <v>3.2793868468742854E-2</v>
      </c>
      <c r="M249" s="94">
        <f>+'CO2'!M249+'abs CO2'!M249+'CH4'!M249*PCG!$C$5+N2O!M249*PCG!$C$6+HFC!M249+PFC!M249+'SF6'!M249</f>
        <v>3.2826665420685713E-2</v>
      </c>
      <c r="N249" s="94">
        <f>+'CO2'!N249+'abs CO2'!N249+'CH4'!N249*PCG!$C$5+N2O!N249*PCG!$C$6+HFC!N249+PFC!N249+'SF6'!N249</f>
        <v>3.2859462372628573E-2</v>
      </c>
      <c r="O249" s="94">
        <f>+'CO2'!O249+'abs CO2'!O249+'CH4'!O249*PCG!$C$5+N2O!O249*PCG!$C$6+HFC!O249+PFC!O249+'SF6'!O249</f>
        <v>3.2892259324571425E-2</v>
      </c>
      <c r="P249" s="94">
        <f>+'CO2'!P249+'abs CO2'!P249+'CH4'!P249*PCG!$C$5+N2O!P249*PCG!$C$6+HFC!P249+PFC!P249+'SF6'!P249</f>
        <v>3.2925056276514285E-2</v>
      </c>
      <c r="Q249" s="94">
        <f>+'CO2'!Q249+'abs CO2'!Q249+'CH4'!Q249*PCG!$C$5+N2O!Q249*PCG!$C$6+HFC!Q249+PFC!Q249+'SF6'!Q249</f>
        <v>3.2957853228457144E-2</v>
      </c>
      <c r="R249" s="94">
        <f>+'CO2'!R249+'abs CO2'!R249+'CH4'!R249*PCG!$C$5+N2O!R249*PCG!$C$6+HFC!R249+PFC!R249+'SF6'!R249</f>
        <v>3.2990650180400004E-2</v>
      </c>
      <c r="S249" s="94">
        <f>+'CO2'!S249+'abs CO2'!S249+'CH4'!S249*PCG!$C$5+N2O!S249*PCG!$C$6+HFC!S249+PFC!S249+'SF6'!S249</f>
        <v>3.3023447132342849E-2</v>
      </c>
      <c r="T249" s="94">
        <f>+'CO2'!T249+'abs CO2'!T249+'CH4'!T249*PCG!$C$5+N2O!T249*PCG!$C$6+HFC!T249+PFC!T249+'SF6'!T249</f>
        <v>3.3056244084285709E-2</v>
      </c>
      <c r="U249" s="94">
        <f>+'CO2'!U249+'abs CO2'!U249+'CH4'!U249*PCG!$C$5+N2O!U249*PCG!$C$6+HFC!U249+PFC!U249+'SF6'!U249</f>
        <v>3.1691141650369944E-2</v>
      </c>
      <c r="V249" s="94">
        <f>+'CO2'!V249+'abs CO2'!V249+'CH4'!V249*PCG!$C$5+N2O!V249*PCG!$C$6+HFC!V249+PFC!V249+'SF6'!V249</f>
        <v>3.032603921645418E-2</v>
      </c>
      <c r="W249" s="94">
        <f>+'CO2'!W249+'abs CO2'!W249+'CH4'!W249*PCG!$C$5+N2O!W249*PCG!$C$6+HFC!W249+PFC!W249+'SF6'!W249</f>
        <v>2.8960936782538412E-2</v>
      </c>
      <c r="X249" s="94">
        <f>+'CO2'!X249+'abs CO2'!X249+'CH4'!X249*PCG!$C$5+N2O!X249*PCG!$C$6+HFC!X249+PFC!X249+'SF6'!X249</f>
        <v>2.9039531638551219E-2</v>
      </c>
      <c r="Y249" s="94">
        <f>+'CO2'!Y249+'abs CO2'!Y249+'CH4'!Y249*PCG!$C$5+N2O!Y249*PCG!$C$6+HFC!Y249+PFC!Y249+'SF6'!Y249</f>
        <v>2.9004671016932465E-2</v>
      </c>
      <c r="Z249" s="94">
        <f>+'CO2'!Z249+'abs CO2'!Z249+'CH4'!Z249*PCG!$C$5+N2O!Z249*PCG!$C$6+HFC!Z249+PFC!Z249+'SF6'!Z249</f>
        <v>3.0494170304312413E-2</v>
      </c>
      <c r="AA249" s="94">
        <f>+'CO2'!AA249+'abs CO2'!AA249+'CH4'!AA249*PCG!$C$5+N2O!AA249*PCG!$C$6+HFC!AA249+PFC!AA249+'SF6'!AA249</f>
        <v>2.9412857204617282E-2</v>
      </c>
      <c r="AB249" s="94">
        <f>+'CO2'!AB249+'abs CO2'!AB249+'CH4'!AB249*PCG!$C$5+N2O!AB249*PCG!$C$6+HFC!AB249+PFC!AB249+'SF6'!AB249</f>
        <v>3.1638232522917122E-2</v>
      </c>
      <c r="AC249" s="94">
        <f>+'CO2'!AC249+'abs CO2'!AC249+'CH4'!AC249*PCG!$C$5+N2O!AC249*PCG!$C$6+HFC!AC249+PFC!AC249+'SF6'!AC249</f>
        <v>3.3863607841216968E-2</v>
      </c>
      <c r="AD249" s="94">
        <f>+'CO2'!AD249+'abs CO2'!AD249+'CH4'!AD249*PCG!$C$5+N2O!AD249*PCG!$C$6+HFC!AD249+PFC!AD249+'SF6'!AD249</f>
        <v>3.6088983159516808E-2</v>
      </c>
      <c r="AE249" s="94">
        <f>+'CO2'!AE249+'abs CO2'!AE249+'CH4'!AE249*PCG!$C$5+N2O!AE249*PCG!$C$6+HFC!AE249+PFC!AE249+'SF6'!AE249</f>
        <v>3.8314358477816654E-2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22.75971325698735</v>
      </c>
      <c r="D257" s="33">
        <f t="shared" si="63"/>
        <v>22.924604666758857</v>
      </c>
      <c r="E257" s="33">
        <f t="shared" si="63"/>
        <v>23.422685462265225</v>
      </c>
      <c r="F257" s="33">
        <f t="shared" si="63"/>
        <v>25.901461798010665</v>
      </c>
      <c r="G257" s="33">
        <f t="shared" si="63"/>
        <v>25.59142678166781</v>
      </c>
      <c r="H257" s="33">
        <f t="shared" si="63"/>
        <v>26.284028392345522</v>
      </c>
      <c r="I257" s="33">
        <f t="shared" si="63"/>
        <v>26.350755038728767</v>
      </c>
      <c r="J257" s="33">
        <f t="shared" si="63"/>
        <v>28.131145299129269</v>
      </c>
      <c r="K257" s="33">
        <f t="shared" si="63"/>
        <v>27.717619064673521</v>
      </c>
      <c r="L257" s="33">
        <f t="shared" si="63"/>
        <v>28.699627778425015</v>
      </c>
      <c r="M257" s="33">
        <f t="shared" si="63"/>
        <v>26.772672512162938</v>
      </c>
      <c r="N257" s="33">
        <f t="shared" si="63"/>
        <v>27.675150775115451</v>
      </c>
      <c r="O257" s="33">
        <f t="shared" si="63"/>
        <v>28.568255253916298</v>
      </c>
      <c r="P257" s="33">
        <f t="shared" si="63"/>
        <v>26.717684751387683</v>
      </c>
      <c r="Q257" s="33">
        <f t="shared" si="63"/>
        <v>29.657787811726362</v>
      </c>
      <c r="R257" s="33">
        <f t="shared" si="63"/>
        <v>27.591007545368054</v>
      </c>
      <c r="S257" s="33">
        <f t="shared" si="63"/>
        <v>28.431705014842287</v>
      </c>
      <c r="T257" s="33">
        <f t="shared" si="63"/>
        <v>30.335223864573479</v>
      </c>
      <c r="U257" s="33">
        <f t="shared" si="63"/>
        <v>31.655551639921907</v>
      </c>
      <c r="V257" s="33">
        <f t="shared" si="63"/>
        <v>32.19985403423123</v>
      </c>
      <c r="W257" s="33">
        <f t="shared" si="63"/>
        <v>31.925849434665093</v>
      </c>
      <c r="X257" s="33">
        <f t="shared" si="63"/>
        <v>27.886300864004809</v>
      </c>
      <c r="Y257" s="33">
        <f t="shared" si="63"/>
        <v>23.978121152447343</v>
      </c>
      <c r="Z257" s="33">
        <f t="shared" si="63"/>
        <v>23.753967900625099</v>
      </c>
      <c r="AA257" s="33">
        <f t="shared" si="63"/>
        <v>25.180217336950989</v>
      </c>
      <c r="AB257" s="33">
        <f t="shared" si="63"/>
        <v>25.666127382887975</v>
      </c>
      <c r="AC257" s="33">
        <f t="shared" si="63"/>
        <v>25.81421614084401</v>
      </c>
      <c r="AD257" s="33">
        <f t="shared" si="63"/>
        <v>26.11806760175245</v>
      </c>
      <c r="AE257" s="33">
        <f t="shared" si="63"/>
        <v>26.395422433941818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20.160964327789003</v>
      </c>
      <c r="D258" s="33">
        <f t="shared" si="64"/>
        <v>20.351204046143899</v>
      </c>
      <c r="E258" s="33">
        <f t="shared" si="64"/>
        <v>20.757707934132981</v>
      </c>
      <c r="F258" s="33">
        <f t="shared" si="64"/>
        <v>23.111087889141807</v>
      </c>
      <c r="G258" s="33">
        <f t="shared" si="64"/>
        <v>22.768486364018639</v>
      </c>
      <c r="H258" s="33">
        <f t="shared" si="64"/>
        <v>23.369266880075905</v>
      </c>
      <c r="I258" s="33">
        <f t="shared" si="64"/>
        <v>23.406010569718781</v>
      </c>
      <c r="J258" s="33">
        <f t="shared" si="64"/>
        <v>25.120417764866065</v>
      </c>
      <c r="K258" s="33">
        <f t="shared" si="64"/>
        <v>24.743411171850223</v>
      </c>
      <c r="L258" s="33">
        <f t="shared" si="64"/>
        <v>25.63853282545757</v>
      </c>
      <c r="M258" s="33">
        <f t="shared" si="64"/>
        <v>23.869939498924197</v>
      </c>
      <c r="N258" s="33">
        <f t="shared" si="64"/>
        <v>24.707526252073926</v>
      </c>
      <c r="O258" s="33">
        <f t="shared" si="64"/>
        <v>25.512380869382781</v>
      </c>
      <c r="P258" s="33">
        <f t="shared" si="64"/>
        <v>23.8281561919285</v>
      </c>
      <c r="Q258" s="33">
        <f t="shared" si="64"/>
        <v>26.502878833115513</v>
      </c>
      <c r="R258" s="33">
        <f t="shared" si="64"/>
        <v>24.621684520391565</v>
      </c>
      <c r="S258" s="33">
        <f t="shared" si="64"/>
        <v>25.383360777952266</v>
      </c>
      <c r="T258" s="33">
        <f t="shared" si="64"/>
        <v>27.114327342901269</v>
      </c>
      <c r="U258" s="33">
        <f t="shared" si="64"/>
        <v>28.307817018720595</v>
      </c>
      <c r="V258" s="33">
        <f t="shared" si="64"/>
        <v>28.794423000407413</v>
      </c>
      <c r="W258" s="33">
        <f t="shared" si="64"/>
        <v>28.547604775632593</v>
      </c>
      <c r="X258" s="33">
        <f t="shared" si="64"/>
        <v>24.961849788953067</v>
      </c>
      <c r="Y258" s="33">
        <f t="shared" si="64"/>
        <v>21.423265358452831</v>
      </c>
      <c r="Z258" s="33">
        <f t="shared" si="64"/>
        <v>21.276315275798972</v>
      </c>
      <c r="AA258" s="33">
        <f t="shared" si="64"/>
        <v>22.544578000909674</v>
      </c>
      <c r="AB258" s="33">
        <f t="shared" si="64"/>
        <v>22.941244658265781</v>
      </c>
      <c r="AC258" s="33">
        <f t="shared" si="64"/>
        <v>23.105097712647222</v>
      </c>
      <c r="AD258" s="33">
        <f t="shared" si="64"/>
        <v>23.424682108267724</v>
      </c>
      <c r="AE258" s="33">
        <f t="shared" si="64"/>
        <v>23.717156852726731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7.5995601419922716</v>
      </c>
      <c r="D259" s="94">
        <f>+'CO2'!D259+'abs CO2'!D259+'CH4'!D259*PCG!$C$5+N2O!D259*PCG!$C$6+HFC!D259+PFC!D259+'SF6'!D259</f>
        <v>7.2673944745700449</v>
      </c>
      <c r="E259" s="94">
        <f>+'CO2'!E259+'abs CO2'!E259+'CH4'!E259*PCG!$C$5+N2O!E259*PCG!$C$6+HFC!E259+PFC!E259+'SF6'!E259</f>
        <v>8.0252860481724433</v>
      </c>
      <c r="F259" s="94">
        <f>+'CO2'!F259+'abs CO2'!F259+'CH4'!F259*PCG!$C$5+N2O!F259*PCG!$C$6+HFC!F259+PFC!F259+'SF6'!F259</f>
        <v>9.0019826495694719</v>
      </c>
      <c r="G259" s="94">
        <f>+'CO2'!G259+'abs CO2'!G259+'CH4'!G259*PCG!$C$5+N2O!G259*PCG!$C$6+HFC!G259+PFC!G259+'SF6'!G259</f>
        <v>9.0119879612689733</v>
      </c>
      <c r="H259" s="94">
        <f>+'CO2'!H259+'abs CO2'!H259+'CH4'!H259*PCG!$C$5+N2O!H259*PCG!$C$6+HFC!H259+PFC!H259+'SF6'!H259</f>
        <v>9.9215940789234764</v>
      </c>
      <c r="I259" s="94">
        <f>+'CO2'!I259+'abs CO2'!I259+'CH4'!I259*PCG!$C$5+N2O!I259*PCG!$C$6+HFC!I259+PFC!I259+'SF6'!I259</f>
        <v>10.32147203684449</v>
      </c>
      <c r="J259" s="94">
        <f>+'CO2'!J259+'abs CO2'!J259+'CH4'!J259*PCG!$C$5+N2O!J259*PCG!$C$6+HFC!J259+PFC!J259+'SF6'!J259</f>
        <v>10.169038524166119</v>
      </c>
      <c r="K259" s="94">
        <f>+'CO2'!K259+'abs CO2'!K259+'CH4'!K259*PCG!$C$5+N2O!K259*PCG!$C$6+HFC!K259+PFC!K259+'SF6'!K259</f>
        <v>9.8708989435765861</v>
      </c>
      <c r="L259" s="94">
        <f>+'CO2'!L259+'abs CO2'!L259+'CH4'!L259*PCG!$C$5+N2O!L259*PCG!$C$6+HFC!L259+PFC!L259+'SF6'!L259</f>
        <v>10.80312202836733</v>
      </c>
      <c r="M259" s="94">
        <f>+'CO2'!M259+'abs CO2'!M259+'CH4'!M259*PCG!$C$5+N2O!M259*PCG!$C$6+HFC!M259+PFC!M259+'SF6'!M259</f>
        <v>9.2990508609689897</v>
      </c>
      <c r="N259" s="94">
        <f>+'CO2'!N259+'abs CO2'!N259+'CH4'!N259*PCG!$C$5+N2O!N259*PCG!$C$6+HFC!N259+PFC!N259+'SF6'!N259</f>
        <v>9.9899011620790112</v>
      </c>
      <c r="O259" s="94">
        <f>+'CO2'!O259+'abs CO2'!O259+'CH4'!O259*PCG!$C$5+N2O!O259*PCG!$C$6+HFC!O259+PFC!O259+'SF6'!O259</f>
        <v>10.940590047383981</v>
      </c>
      <c r="P259" s="94">
        <f>+'CO2'!P259+'abs CO2'!P259+'CH4'!P259*PCG!$C$5+N2O!P259*PCG!$C$6+HFC!P259+PFC!P259+'SF6'!P259</f>
        <v>9.3650902081192235</v>
      </c>
      <c r="Q259" s="94">
        <f>+'CO2'!Q259+'abs CO2'!Q259+'CH4'!Q259*PCG!$C$5+N2O!Q259*PCG!$C$6+HFC!Q259+PFC!Q259+'SF6'!Q259</f>
        <v>12.094168768836724</v>
      </c>
      <c r="R259" s="94">
        <f>+'CO2'!R259+'abs CO2'!R259+'CH4'!R259*PCG!$C$5+N2O!R259*PCG!$C$6+HFC!R259+PFC!R259+'SF6'!R259</f>
        <v>10.30958429062153</v>
      </c>
      <c r="S259" s="94">
        <f>+'CO2'!S259+'abs CO2'!S259+'CH4'!S259*PCG!$C$5+N2O!S259*PCG!$C$6+HFC!S259+PFC!S259+'SF6'!S259</f>
        <v>11.172223166344482</v>
      </c>
      <c r="T259" s="94">
        <f>+'CO2'!T259+'abs CO2'!T259+'CH4'!T259*PCG!$C$5+N2O!T259*PCG!$C$6+HFC!T259+PFC!T259+'SF6'!T259</f>
        <v>12.981597602207247</v>
      </c>
      <c r="U259" s="94">
        <f>+'CO2'!U259+'abs CO2'!U259+'CH4'!U259*PCG!$C$5+N2O!U259*PCG!$C$6+HFC!U259+PFC!U259+'SF6'!U259</f>
        <v>14.46926480069407</v>
      </c>
      <c r="V259" s="94">
        <f>+'CO2'!V259+'abs CO2'!V259+'CH4'!V259*PCG!$C$5+N2O!V259*PCG!$C$6+HFC!V259+PFC!V259+'SF6'!V259</f>
        <v>15.265317938421578</v>
      </c>
      <c r="W259" s="94">
        <f>+'CO2'!W259+'abs CO2'!W259+'CH4'!W259*PCG!$C$5+N2O!W259*PCG!$C$6+HFC!W259+PFC!W259+'SF6'!W259</f>
        <v>15.208387866753833</v>
      </c>
      <c r="X259" s="94">
        <f>+'CO2'!X259+'abs CO2'!X259+'CH4'!X259*PCG!$C$5+N2O!X259*PCG!$C$6+HFC!X259+PFC!X259+'SF6'!X259</f>
        <v>12.208814174379068</v>
      </c>
      <c r="Y259" s="94">
        <f>+'CO2'!Y259+'abs CO2'!Y259+'CH4'!Y259*PCG!$C$5+N2O!Y259*PCG!$C$6+HFC!Y259+PFC!Y259+'SF6'!Y259</f>
        <v>9.7015122098262019</v>
      </c>
      <c r="Z259" s="94">
        <f>+'CO2'!Z259+'abs CO2'!Z259+'CH4'!Z259*PCG!$C$5+N2O!Z259*PCG!$C$6+HFC!Z259+PFC!Z259+'SF6'!Z259</f>
        <v>10.138059555183972</v>
      </c>
      <c r="AA259" s="94">
        <f>+'CO2'!AA259+'abs CO2'!AA259+'CH4'!AA259*PCG!$C$5+N2O!AA259*PCG!$C$6+HFC!AA259+PFC!AA259+'SF6'!AA259</f>
        <v>11.171698748265836</v>
      </c>
      <c r="AB259" s="94">
        <f>+'CO2'!AB259+'abs CO2'!AB259+'CH4'!AB259*PCG!$C$5+N2O!AB259*PCG!$C$6+HFC!AB259+PFC!AB259+'SF6'!AB259</f>
        <v>11.486886731478068</v>
      </c>
      <c r="AC259" s="94">
        <f>+'CO2'!AC259+'abs CO2'!AC259+'CH4'!AC259*PCG!$C$5+N2O!AC259*PCG!$C$6+HFC!AC259+PFC!AC259+'SF6'!AC259</f>
        <v>12.150050803720703</v>
      </c>
      <c r="AD259" s="94">
        <f>+'CO2'!AD259+'abs CO2'!AD259+'CH4'!AD259*PCG!$C$5+N2O!AD259*PCG!$C$6+HFC!AD259+PFC!AD259+'SF6'!AD259</f>
        <v>12.813214875963334</v>
      </c>
      <c r="AE259" s="94">
        <f>+'CO2'!AE259+'abs CO2'!AE259+'CH4'!AE259*PCG!$C$5+N2O!AE259*PCG!$C$6+HFC!AE259+PFC!AE259+'SF6'!AE259</f>
        <v>13.476378948205969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9.7181744216446903E-2</v>
      </c>
      <c r="D260" s="33">
        <f t="shared" si="65"/>
        <v>9.8251126038966102E-2</v>
      </c>
      <c r="E260" s="33">
        <f t="shared" si="65"/>
        <v>9.9818954480833777E-2</v>
      </c>
      <c r="F260" s="33">
        <f t="shared" si="65"/>
        <v>9.8569696625109643E-2</v>
      </c>
      <c r="G260" s="33">
        <f t="shared" si="65"/>
        <v>9.8997288798743838E-2</v>
      </c>
      <c r="H260" s="33">
        <f t="shared" si="65"/>
        <v>0.11031806852458703</v>
      </c>
      <c r="I260" s="33">
        <f t="shared" si="65"/>
        <v>0.11372765706035315</v>
      </c>
      <c r="J260" s="33">
        <f t="shared" si="65"/>
        <v>0.11907888106278638</v>
      </c>
      <c r="K260" s="33">
        <f t="shared" si="65"/>
        <v>0.12177845307226524</v>
      </c>
      <c r="L260" s="33">
        <f t="shared" si="65"/>
        <v>0.12672303270506366</v>
      </c>
      <c r="M260" s="33">
        <f t="shared" si="65"/>
        <v>0.12307940978174235</v>
      </c>
      <c r="N260" s="33">
        <f t="shared" si="65"/>
        <v>0.17067067910776854</v>
      </c>
      <c r="O260" s="33">
        <f t="shared" si="65"/>
        <v>0.16928444276529891</v>
      </c>
      <c r="P260" s="33">
        <f t="shared" si="65"/>
        <v>0.15893541343878761</v>
      </c>
      <c r="Q260" s="33">
        <f t="shared" si="65"/>
        <v>0.15463701196082161</v>
      </c>
      <c r="R260" s="33">
        <f t="shared" si="65"/>
        <v>0.15264480704703376</v>
      </c>
      <c r="S260" s="33">
        <f t="shared" si="65"/>
        <v>0.15199724603938763</v>
      </c>
      <c r="T260" s="33">
        <f t="shared" si="65"/>
        <v>0.14513678421542744</v>
      </c>
      <c r="U260" s="33">
        <f t="shared" si="65"/>
        <v>0.14000940605246071</v>
      </c>
      <c r="V260" s="33">
        <f t="shared" si="65"/>
        <v>0.13481962105520623</v>
      </c>
      <c r="W260" s="33">
        <f t="shared" si="65"/>
        <v>0.1314941643117653</v>
      </c>
      <c r="X260" s="33">
        <f t="shared" si="65"/>
        <v>0.13368799281228039</v>
      </c>
      <c r="Y260" s="33">
        <f t="shared" si="65"/>
        <v>0.13980757863434787</v>
      </c>
      <c r="Z260" s="33">
        <f t="shared" si="65"/>
        <v>0.13675390289209499</v>
      </c>
      <c r="AA260" s="33">
        <f t="shared" si="65"/>
        <v>0.13013965790732041</v>
      </c>
      <c r="AB260" s="33">
        <f t="shared" si="65"/>
        <v>0.13835271603381319</v>
      </c>
      <c r="AC260" s="33">
        <f t="shared" si="65"/>
        <v>0.14381725013087182</v>
      </c>
      <c r="AD260" s="33">
        <f t="shared" si="65"/>
        <v>0.14741228958268471</v>
      </c>
      <c r="AE260" s="33">
        <f t="shared" si="65"/>
        <v>0.1539802768806513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9.7181744216446903E-2</v>
      </c>
      <c r="D261" s="94">
        <f>+'CO2'!D261+'abs CO2'!D261+'CH4'!D261*PCG!$C$5+N2O!D261*PCG!$C$6+HFC!D261+PFC!D261+'SF6'!D261</f>
        <v>9.8251126038966102E-2</v>
      </c>
      <c r="E261" s="94">
        <f>+'CO2'!E261+'abs CO2'!E261+'CH4'!E261*PCG!$C$5+N2O!E261*PCG!$C$6+HFC!E261+PFC!E261+'SF6'!E261</f>
        <v>9.9818954480833777E-2</v>
      </c>
      <c r="F261" s="94">
        <f>+'CO2'!F261+'abs CO2'!F261+'CH4'!F261*PCG!$C$5+N2O!F261*PCG!$C$6+HFC!F261+PFC!F261+'SF6'!F261</f>
        <v>9.8569696625109643E-2</v>
      </c>
      <c r="G261" s="94">
        <f>+'CO2'!G261+'abs CO2'!G261+'CH4'!G261*PCG!$C$5+N2O!G261*PCG!$C$6+HFC!G261+PFC!G261+'SF6'!G261</f>
        <v>9.8997288798743838E-2</v>
      </c>
      <c r="H261" s="94">
        <f>+'CO2'!H261+'abs CO2'!H261+'CH4'!H261*PCG!$C$5+N2O!H261*PCG!$C$6+HFC!H261+PFC!H261+'SF6'!H261</f>
        <v>0.11031806852458703</v>
      </c>
      <c r="I261" s="94">
        <f>+'CO2'!I261+'abs CO2'!I261+'CH4'!I261*PCG!$C$5+N2O!I261*PCG!$C$6+HFC!I261+PFC!I261+'SF6'!I261</f>
        <v>0.11372765706035315</v>
      </c>
      <c r="J261" s="94">
        <f>+'CO2'!J261+'abs CO2'!J261+'CH4'!J261*PCG!$C$5+N2O!J261*PCG!$C$6+HFC!J261+PFC!J261+'SF6'!J261</f>
        <v>0.11907888106278638</v>
      </c>
      <c r="K261" s="94">
        <f>+'CO2'!K261+'abs CO2'!K261+'CH4'!K261*PCG!$C$5+N2O!K261*PCG!$C$6+HFC!K261+PFC!K261+'SF6'!K261</f>
        <v>0.12177845307226524</v>
      </c>
      <c r="L261" s="94">
        <f>+'CO2'!L261+'abs CO2'!L261+'CH4'!L261*PCG!$C$5+N2O!L261*PCG!$C$6+HFC!L261+PFC!L261+'SF6'!L261</f>
        <v>0.12672303270506366</v>
      </c>
      <c r="M261" s="94">
        <f>+'CO2'!M261+'abs CO2'!M261+'CH4'!M261*PCG!$C$5+N2O!M261*PCG!$C$6+HFC!M261+PFC!M261+'SF6'!M261</f>
        <v>0.12307940978174235</v>
      </c>
      <c r="N261" s="94">
        <f>+'CO2'!N261+'abs CO2'!N261+'CH4'!N261*PCG!$C$5+N2O!N261*PCG!$C$6+HFC!N261+PFC!N261+'SF6'!N261</f>
        <v>0.17067067910776854</v>
      </c>
      <c r="O261" s="94">
        <f>+'CO2'!O261+'abs CO2'!O261+'CH4'!O261*PCG!$C$5+N2O!O261*PCG!$C$6+HFC!O261+PFC!O261+'SF6'!O261</f>
        <v>0.16928444276529891</v>
      </c>
      <c r="P261" s="94">
        <f>+'CO2'!P261+'abs CO2'!P261+'CH4'!P261*PCG!$C$5+N2O!P261*PCG!$C$6+HFC!P261+PFC!P261+'SF6'!P261</f>
        <v>0.15893541343878761</v>
      </c>
      <c r="Q261" s="94">
        <f>+'CO2'!Q261+'abs CO2'!Q261+'CH4'!Q261*PCG!$C$5+N2O!Q261*PCG!$C$6+HFC!Q261+PFC!Q261+'SF6'!Q261</f>
        <v>0.15463701196082161</v>
      </c>
      <c r="R261" s="94">
        <f>+'CO2'!R261+'abs CO2'!R261+'CH4'!R261*PCG!$C$5+N2O!R261*PCG!$C$6+HFC!R261+PFC!R261+'SF6'!R261</f>
        <v>0.15264480704703376</v>
      </c>
      <c r="S261" s="94">
        <f>+'CO2'!S261+'abs CO2'!S261+'CH4'!S261*PCG!$C$5+N2O!S261*PCG!$C$6+HFC!S261+PFC!S261+'SF6'!S261</f>
        <v>0.15199724603938763</v>
      </c>
      <c r="T261" s="94">
        <f>+'CO2'!T261+'abs CO2'!T261+'CH4'!T261*PCG!$C$5+N2O!T261*PCG!$C$6+HFC!T261+PFC!T261+'SF6'!T261</f>
        <v>0.14513678421542744</v>
      </c>
      <c r="U261" s="94">
        <f>+'CO2'!U261+'abs CO2'!U261+'CH4'!U261*PCG!$C$5+N2O!U261*PCG!$C$6+HFC!U261+PFC!U261+'SF6'!U261</f>
        <v>0.14000940605246071</v>
      </c>
      <c r="V261" s="94">
        <f>+'CO2'!V261+'abs CO2'!V261+'CH4'!V261*PCG!$C$5+N2O!V261*PCG!$C$6+HFC!V261+PFC!V261+'SF6'!V261</f>
        <v>0.13481962105520623</v>
      </c>
      <c r="W261" s="94">
        <f>+'CO2'!W261+'abs CO2'!W261+'CH4'!W261*PCG!$C$5+N2O!W261*PCG!$C$6+HFC!W261+PFC!W261+'SF6'!W261</f>
        <v>0.1314941643117653</v>
      </c>
      <c r="X261" s="94">
        <f>+'CO2'!X261+'abs CO2'!X261+'CH4'!X261*PCG!$C$5+N2O!X261*PCG!$C$6+HFC!X261+PFC!X261+'SF6'!X261</f>
        <v>0.13368799281228039</v>
      </c>
      <c r="Y261" s="94">
        <f>+'CO2'!Y261+'abs CO2'!Y261+'CH4'!Y261*PCG!$C$5+N2O!Y261*PCG!$C$6+HFC!Y261+PFC!Y261+'SF6'!Y261</f>
        <v>0.13980757863434787</v>
      </c>
      <c r="Z261" s="94">
        <f>+'CO2'!Z261+'abs CO2'!Z261+'CH4'!Z261*PCG!$C$5+N2O!Z261*PCG!$C$6+HFC!Z261+PFC!Z261+'SF6'!Z261</f>
        <v>0.13675390289209499</v>
      </c>
      <c r="AA261" s="94">
        <f>+'CO2'!AA261+'abs CO2'!AA261+'CH4'!AA261*PCG!$C$5+N2O!AA261*PCG!$C$6+HFC!AA261+PFC!AA261+'SF6'!AA261</f>
        <v>0.13013965790732041</v>
      </c>
      <c r="AB261" s="94">
        <f>+'CO2'!AB261+'abs CO2'!AB261+'CH4'!AB261*PCG!$C$5+N2O!AB261*PCG!$C$6+HFC!AB261+PFC!AB261+'SF6'!AB261</f>
        <v>0.13835271603381319</v>
      </c>
      <c r="AC261" s="94">
        <f>+'CO2'!AC261+'abs CO2'!AC261+'CH4'!AC261*PCG!$C$5+N2O!AC261*PCG!$C$6+HFC!AC261+PFC!AC261+'SF6'!AC261</f>
        <v>0.14381725013087182</v>
      </c>
      <c r="AD261" s="94">
        <f>+'CO2'!AD261+'abs CO2'!AD261+'CH4'!AD261*PCG!$C$5+N2O!AD261*PCG!$C$6+HFC!AD261+PFC!AD261+'SF6'!AD261</f>
        <v>0.14741228958268471</v>
      </c>
      <c r="AE261" s="94">
        <f>+'CO2'!AE261+'abs CO2'!AE261+'CH4'!AE261*PCG!$C$5+N2O!AE261*PCG!$C$6+HFC!AE261+PFC!AE261+'SF6'!AE261</f>
        <v>0.1539802768806513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10.512764415493338</v>
      </c>
      <c r="D264" s="94">
        <f>+'CO2'!D264+'abs CO2'!D264+'CH4'!D264*PCG!$C$5+N2O!D264*PCG!$C$6+HFC!D264+PFC!D264+'SF6'!D264</f>
        <v>10.571112522224766</v>
      </c>
      <c r="E264" s="94">
        <f>+'CO2'!E264+'abs CO2'!E264+'CH4'!E264*PCG!$C$5+N2O!E264*PCG!$C$6+HFC!E264+PFC!E264+'SF6'!E264</f>
        <v>10.696988380481946</v>
      </c>
      <c r="F264" s="94">
        <f>+'CO2'!F264+'abs CO2'!F264+'CH4'!F264*PCG!$C$5+N2O!F264*PCG!$C$6+HFC!F264+PFC!F264+'SF6'!F264</f>
        <v>10.886214293790717</v>
      </c>
      <c r="G264" s="94">
        <f>+'CO2'!G264+'abs CO2'!G264+'CH4'!G264*PCG!$C$5+N2O!G264*PCG!$C$6+HFC!G264+PFC!G264+'SF6'!G264</f>
        <v>11.08883936312489</v>
      </c>
      <c r="H264" s="94">
        <f>+'CO2'!H264+'abs CO2'!H264+'CH4'!H264*PCG!$C$5+N2O!H264*PCG!$C$6+HFC!H264+PFC!H264+'SF6'!H264</f>
        <v>11.093152056066941</v>
      </c>
      <c r="I264" s="94">
        <f>+'CO2'!I264+'abs CO2'!I264+'CH4'!I264*PCG!$C$5+N2O!I264*PCG!$C$6+HFC!I264+PFC!I264+'SF6'!I264</f>
        <v>11.05538922713327</v>
      </c>
      <c r="J264" s="94">
        <f>+'CO2'!J264+'abs CO2'!J264+'CH4'!J264*PCG!$C$5+N2O!J264*PCG!$C$6+HFC!J264+PFC!J264+'SF6'!J264</f>
        <v>11.550276048926778</v>
      </c>
      <c r="K264" s="94">
        <f>+'CO2'!K264+'abs CO2'!K264+'CH4'!K264*PCG!$C$5+N2O!K264*PCG!$C$6+HFC!K264+PFC!K264+'SF6'!K264</f>
        <v>11.535466044961934</v>
      </c>
      <c r="L264" s="94">
        <f>+'CO2'!L264+'abs CO2'!L264+'CH4'!L264*PCG!$C$5+N2O!L264*PCG!$C$6+HFC!L264+PFC!L264+'SF6'!L264</f>
        <v>11.51987037621074</v>
      </c>
      <c r="M264" s="94">
        <f>+'CO2'!M264+'abs CO2'!M264+'CH4'!M264*PCG!$C$5+N2O!M264*PCG!$C$6+HFC!M264+PFC!M264+'SF6'!M264</f>
        <v>11.505255366032344</v>
      </c>
      <c r="N264" s="94">
        <f>+'CO2'!N264+'abs CO2'!N264+'CH4'!N264*PCG!$C$5+N2O!N264*PCG!$C$6+HFC!N264+PFC!N264+'SF6'!N264</f>
        <v>11.425783598161763</v>
      </c>
      <c r="O264" s="94">
        <f>+'CO2'!O264+'abs CO2'!O264+'CH4'!O264*PCG!$C$5+N2O!O264*PCG!$C$6+HFC!O264+PFC!O264+'SF6'!O264</f>
        <v>11.418011774325288</v>
      </c>
      <c r="P264" s="94">
        <f>+'CO2'!P264+'abs CO2'!P264+'CH4'!P264*PCG!$C$5+N2O!P264*PCG!$C$6+HFC!P264+PFC!P264+'SF6'!P264</f>
        <v>11.408397395363394</v>
      </c>
      <c r="Q264" s="94">
        <f>+'CO2'!Q264+'abs CO2'!Q264+'CH4'!Q264*PCG!$C$5+N2O!Q264*PCG!$C$6+HFC!Q264+PFC!Q264+'SF6'!Q264</f>
        <v>11.399365802982139</v>
      </c>
      <c r="R264" s="94">
        <f>+'CO2'!R264+'abs CO2'!R264+'CH4'!R264*PCG!$C$5+N2O!R264*PCG!$C$6+HFC!R264+PFC!R264+'SF6'!R264</f>
        <v>11.389721128544993</v>
      </c>
      <c r="S264" s="94">
        <f>+'CO2'!S264+'abs CO2'!S264+'CH4'!S264*PCG!$C$5+N2O!S264*PCG!$C$6+HFC!S264+PFC!S264+'SF6'!S264</f>
        <v>11.376235467836269</v>
      </c>
      <c r="T264" s="94">
        <f>+'CO2'!T264+'abs CO2'!T264+'CH4'!T264*PCG!$C$5+N2O!T264*PCG!$C$6+HFC!T264+PFC!T264+'SF6'!T264</f>
        <v>11.363750777307004</v>
      </c>
      <c r="U264" s="94">
        <f>+'CO2'!U264+'abs CO2'!U264+'CH4'!U264*PCG!$C$5+N2O!U264*PCG!$C$6+HFC!U264+PFC!U264+'SF6'!U264</f>
        <v>11.166792514518548</v>
      </c>
      <c r="V264" s="94">
        <f>+'CO2'!V264+'abs CO2'!V264+'CH4'!V264*PCG!$C$5+N2O!V264*PCG!$C$6+HFC!V264+PFC!V264+'SF6'!V264</f>
        <v>10.970156257092041</v>
      </c>
      <c r="W264" s="94">
        <f>+'CO2'!W264+'abs CO2'!W264+'CH4'!W264*PCG!$C$5+N2O!W264*PCG!$C$6+HFC!W264+PFC!W264+'SF6'!W264</f>
        <v>10.773946678414944</v>
      </c>
      <c r="X264" s="94">
        <f>+'CO2'!X264+'abs CO2'!X264+'CH4'!X264*PCG!$C$5+N2O!X264*PCG!$C$6+HFC!X264+PFC!X264+'SF6'!X264</f>
        <v>9.9107181600166054</v>
      </c>
      <c r="Y264" s="94">
        <f>+'CO2'!Y264+'abs CO2'!Y264+'CH4'!Y264*PCG!$C$5+N2O!Y264*PCG!$C$6+HFC!Y264+PFC!Y264+'SF6'!Y264</f>
        <v>9.3893494283885435</v>
      </c>
      <c r="Z264" s="94">
        <f>+'CO2'!Z264+'abs CO2'!Z264+'CH4'!Z264*PCG!$C$5+N2O!Z264*PCG!$C$6+HFC!Z264+PFC!Z264+'SF6'!Z264</f>
        <v>8.866399028866919</v>
      </c>
      <c r="AA264" s="94">
        <f>+'CO2'!AA264+'abs CO2'!AA264+'CH4'!AA264*PCG!$C$5+N2O!AA264*PCG!$C$6+HFC!AA264+PFC!AA264+'SF6'!AA264</f>
        <v>9.0640997434350137</v>
      </c>
      <c r="AB264" s="94">
        <f>+'CO2'!AB264+'abs CO2'!AB264+'CH4'!AB264*PCG!$C$5+N2O!AB264*PCG!$C$6+HFC!AB264+PFC!AB264+'SF6'!AB264</f>
        <v>9.2631638353070933</v>
      </c>
      <c r="AC264" s="94">
        <f>+'CO2'!AC264+'abs CO2'!AC264+'CH4'!AC264*PCG!$C$5+N2O!AC264*PCG!$C$6+HFC!AC264+PFC!AC264+'SF6'!AC264</f>
        <v>8.8427396577345547</v>
      </c>
      <c r="AD264" s="94">
        <f>+'CO2'!AD264+'abs CO2'!AD264+'CH4'!AD264*PCG!$C$5+N2O!AD264*PCG!$C$6+HFC!AD264+PFC!AD264+'SF6'!AD264</f>
        <v>8.4263680865859278</v>
      </c>
      <c r="AE264" s="94">
        <f>+'CO2'!AE264+'abs CO2'!AE264+'CH4'!AE264*PCG!$C$5+N2O!AE264*PCG!$C$6+HFC!AE264+PFC!AE264+'SF6'!AE264</f>
        <v>8.010136617510323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1.9514580260869472</v>
      </c>
      <c r="D265" s="94">
        <f>+'CO2'!D265+'abs CO2'!D265+'CH4'!D265*PCG!$C$5+N2O!D265*PCG!$C$6+HFC!D265+PFC!D265+'SF6'!D265</f>
        <v>2.4144459233101232</v>
      </c>
      <c r="E265" s="94">
        <f>+'CO2'!E265+'abs CO2'!E265+'CH4'!E265*PCG!$C$5+N2O!E265*PCG!$C$6+HFC!E265+PFC!E265+'SF6'!E265</f>
        <v>1.9356145509977583</v>
      </c>
      <c r="F265" s="94">
        <f>+'CO2'!F265+'abs CO2'!F265+'CH4'!F265*PCG!$C$5+N2O!F265*PCG!$C$6+HFC!F265+PFC!F265+'SF6'!F265</f>
        <v>3.1243212491565098</v>
      </c>
      <c r="G265" s="94">
        <f>+'CO2'!G265+'abs CO2'!G265+'CH4'!G265*PCG!$C$5+N2O!G265*PCG!$C$6+HFC!G265+PFC!G265+'SF6'!G265</f>
        <v>2.5686617508260299</v>
      </c>
      <c r="H265" s="94">
        <f>+'CO2'!H265+'abs CO2'!H265+'CH4'!H265*PCG!$C$5+N2O!H265*PCG!$C$6+HFC!H265+PFC!H265+'SF6'!H265</f>
        <v>2.2442026765609024</v>
      </c>
      <c r="I265" s="94">
        <f>+'CO2'!I265+'abs CO2'!I265+'CH4'!I265*PCG!$C$5+N2O!I265*PCG!$C$6+HFC!I265+PFC!I265+'SF6'!I265</f>
        <v>1.9154216486806661</v>
      </c>
      <c r="J265" s="94">
        <f>+'CO2'!J265+'abs CO2'!J265+'CH4'!J265*PCG!$C$5+N2O!J265*PCG!$C$6+HFC!J265+PFC!J265+'SF6'!J265</f>
        <v>3.2820243107103786</v>
      </c>
      <c r="K265" s="94">
        <f>+'CO2'!K265+'abs CO2'!K265+'CH4'!K265*PCG!$C$5+N2O!K265*PCG!$C$6+HFC!K265+PFC!K265+'SF6'!K265</f>
        <v>3.215267730239435</v>
      </c>
      <c r="L265" s="94">
        <f>+'CO2'!L265+'abs CO2'!L265+'CH4'!L265*PCG!$C$5+N2O!L265*PCG!$C$6+HFC!L265+PFC!L265+'SF6'!L265</f>
        <v>3.188817388174439</v>
      </c>
      <c r="M265" s="94">
        <f>+'CO2'!M265+'abs CO2'!M265+'CH4'!M265*PCG!$C$5+N2O!M265*PCG!$C$6+HFC!M265+PFC!M265+'SF6'!M265</f>
        <v>2.9425538621411227</v>
      </c>
      <c r="N265" s="94">
        <f>+'CO2'!N265+'abs CO2'!N265+'CH4'!N265*PCG!$C$5+N2O!N265*PCG!$C$6+HFC!N265+PFC!N265+'SF6'!N265</f>
        <v>3.1211708127253832</v>
      </c>
      <c r="O265" s="94">
        <f>+'CO2'!O265+'abs CO2'!O265+'CH4'!O265*PCG!$C$5+N2O!O265*PCG!$C$6+HFC!O265+PFC!O265+'SF6'!O265</f>
        <v>2.9844946049082131</v>
      </c>
      <c r="P265" s="94">
        <f>+'CO2'!P265+'abs CO2'!P265+'CH4'!P265*PCG!$C$5+N2O!P265*PCG!$C$6+HFC!P265+PFC!P265+'SF6'!P265</f>
        <v>2.895733175007094</v>
      </c>
      <c r="Q265" s="94">
        <f>+'CO2'!Q265+'abs CO2'!Q265+'CH4'!Q265*PCG!$C$5+N2O!Q265*PCG!$C$6+HFC!Q265+PFC!Q265+'SF6'!Q265</f>
        <v>2.8547072493358292</v>
      </c>
      <c r="R265" s="94">
        <f>+'CO2'!R265+'abs CO2'!R265+'CH4'!R265*PCG!$C$5+N2O!R265*PCG!$C$6+HFC!R265+PFC!R265+'SF6'!R265</f>
        <v>2.7697342941780079</v>
      </c>
      <c r="S265" s="94">
        <f>+'CO2'!S265+'abs CO2'!S265+'CH4'!S265*PCG!$C$5+N2O!S265*PCG!$C$6+HFC!S265+PFC!S265+'SF6'!S265</f>
        <v>2.6829048977321244</v>
      </c>
      <c r="T265" s="94">
        <f>+'CO2'!T265+'abs CO2'!T265+'CH4'!T265*PCG!$C$5+N2O!T265*PCG!$C$6+HFC!T265+PFC!T265+'SF6'!T265</f>
        <v>2.6238421791715898</v>
      </c>
      <c r="U265" s="94">
        <f>+'CO2'!U265+'abs CO2'!U265+'CH4'!U265*PCG!$C$5+N2O!U265*PCG!$C$6+HFC!U265+PFC!U265+'SF6'!U265</f>
        <v>2.5317502974555159</v>
      </c>
      <c r="V265" s="94">
        <f>+'CO2'!V265+'abs CO2'!V265+'CH4'!V265*PCG!$C$5+N2O!V265*PCG!$C$6+HFC!V265+PFC!V265+'SF6'!V265</f>
        <v>2.4241291838385868</v>
      </c>
      <c r="W265" s="94">
        <f>+'CO2'!W265+'abs CO2'!W265+'CH4'!W265*PCG!$C$5+N2O!W265*PCG!$C$6+HFC!W265+PFC!W265+'SF6'!W265</f>
        <v>2.4337760661520487</v>
      </c>
      <c r="X265" s="94">
        <f>+'CO2'!X265+'abs CO2'!X265+'CH4'!X265*PCG!$C$5+N2O!X265*PCG!$C$6+HFC!X265+PFC!X265+'SF6'!X265</f>
        <v>2.708629461745113</v>
      </c>
      <c r="Y265" s="94">
        <f>+'CO2'!Y265+'abs CO2'!Y265+'CH4'!Y265*PCG!$C$5+N2O!Y265*PCG!$C$6+HFC!Y265+PFC!Y265+'SF6'!Y265</f>
        <v>2.1925961416037376</v>
      </c>
      <c r="Z265" s="94">
        <f>+'CO2'!Z265+'abs CO2'!Z265+'CH4'!Z265*PCG!$C$5+N2O!Z265*PCG!$C$6+HFC!Z265+PFC!Z265+'SF6'!Z265</f>
        <v>2.1351027888559848</v>
      </c>
      <c r="AA265" s="94">
        <f>+'CO2'!AA265+'abs CO2'!AA265+'CH4'!AA265*PCG!$C$5+N2O!AA265*PCG!$C$6+HFC!AA265+PFC!AA265+'SF6'!AA265</f>
        <v>2.1786398513015044</v>
      </c>
      <c r="AB265" s="94">
        <f>+'CO2'!AB265+'abs CO2'!AB265+'CH4'!AB265*PCG!$C$5+N2O!AB265*PCG!$C$6+HFC!AB265+PFC!AB265+'SF6'!AB265</f>
        <v>2.0528413754468078</v>
      </c>
      <c r="AC265" s="94">
        <f>+'CO2'!AC265+'abs CO2'!AC265+'CH4'!AC265*PCG!$C$5+N2O!AC265*PCG!$C$6+HFC!AC265+PFC!AC265+'SF6'!AC265</f>
        <v>1.9684900010610908</v>
      </c>
      <c r="AD265" s="94">
        <f>+'CO2'!AD265+'abs CO2'!AD265+'CH4'!AD265*PCG!$C$5+N2O!AD265*PCG!$C$6+HFC!AD265+PFC!AD265+'SF6'!AD265</f>
        <v>2.0376868561357782</v>
      </c>
      <c r="AE265" s="94">
        <f>+'CO2'!AE265+'abs CO2'!AE265+'CH4'!AE265*PCG!$C$5+N2O!AE265*PCG!$C$6+HFC!AE265+PFC!AE265+'SF6'!AE265</f>
        <v>2.07666101012979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2.5987489291983459</v>
      </c>
      <c r="D269" s="33">
        <f t="shared" si="66"/>
        <v>2.5734006206149576</v>
      </c>
      <c r="E269" s="33">
        <f t="shared" si="66"/>
        <v>2.6649775281322436</v>
      </c>
      <c r="F269" s="33">
        <f t="shared" si="66"/>
        <v>2.7903739088688595</v>
      </c>
      <c r="G269" s="33">
        <f t="shared" si="66"/>
        <v>2.8229404176491717</v>
      </c>
      <c r="H269" s="33">
        <f t="shared" si="66"/>
        <v>2.9147615122696164</v>
      </c>
      <c r="I269" s="33">
        <f t="shared" si="66"/>
        <v>2.9447444690099864</v>
      </c>
      <c r="J269" s="33">
        <f t="shared" si="66"/>
        <v>3.0107275342632041</v>
      </c>
      <c r="K269" s="33">
        <f t="shared" si="66"/>
        <v>2.9742078928232965</v>
      </c>
      <c r="L269" s="33">
        <f t="shared" si="66"/>
        <v>3.0610949529674456</v>
      </c>
      <c r="M269" s="33">
        <f t="shared" si="66"/>
        <v>2.9027330132387417</v>
      </c>
      <c r="N269" s="33">
        <f t="shared" si="66"/>
        <v>2.9676245230415255</v>
      </c>
      <c r="O269" s="33">
        <f t="shared" si="66"/>
        <v>3.0558743845335159</v>
      </c>
      <c r="P269" s="33">
        <f t="shared" si="66"/>
        <v>2.8895285594591824</v>
      </c>
      <c r="Q269" s="33">
        <f t="shared" si="66"/>
        <v>3.1549089786108477</v>
      </c>
      <c r="R269" s="33">
        <f t="shared" si="66"/>
        <v>2.9693230249764908</v>
      </c>
      <c r="S269" s="33">
        <f t="shared" si="66"/>
        <v>3.0483442368900189</v>
      </c>
      <c r="T269" s="33">
        <f t="shared" si="66"/>
        <v>3.220896521672211</v>
      </c>
      <c r="U269" s="33">
        <f t="shared" si="66"/>
        <v>3.3477346212013104</v>
      </c>
      <c r="V269" s="33">
        <f t="shared" si="66"/>
        <v>3.4054310338238172</v>
      </c>
      <c r="W269" s="33">
        <f t="shared" si="66"/>
        <v>3.378244659032501</v>
      </c>
      <c r="X269" s="33">
        <f t="shared" si="66"/>
        <v>2.924451075051743</v>
      </c>
      <c r="Y269" s="33">
        <f t="shared" si="66"/>
        <v>2.5548557939945131</v>
      </c>
      <c r="Z269" s="33">
        <f t="shared" si="66"/>
        <v>2.4776526248261268</v>
      </c>
      <c r="AA269" s="33">
        <f t="shared" si="66"/>
        <v>2.6356393360413159</v>
      </c>
      <c r="AB269" s="33">
        <f t="shared" si="66"/>
        <v>2.7248827246221943</v>
      </c>
      <c r="AC269" s="33">
        <f t="shared" si="66"/>
        <v>2.7091184281967893</v>
      </c>
      <c r="AD269" s="33">
        <f t="shared" si="66"/>
        <v>2.6933854934847252</v>
      </c>
      <c r="AE269" s="33">
        <f t="shared" si="66"/>
        <v>2.6782655812150873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2.5987489291983459</v>
      </c>
      <c r="D270" s="33">
        <f t="shared" si="67"/>
        <v>2.5734006206149576</v>
      </c>
      <c r="E270" s="33">
        <f t="shared" si="67"/>
        <v>2.6649775281322436</v>
      </c>
      <c r="F270" s="33">
        <f t="shared" si="67"/>
        <v>2.7903739088688595</v>
      </c>
      <c r="G270" s="33">
        <f t="shared" si="67"/>
        <v>2.8229404176491717</v>
      </c>
      <c r="H270" s="33">
        <f t="shared" si="67"/>
        <v>2.9147615122696164</v>
      </c>
      <c r="I270" s="33">
        <f t="shared" si="67"/>
        <v>2.9447444690099864</v>
      </c>
      <c r="J270" s="33">
        <f t="shared" si="67"/>
        <v>3.0107275342632041</v>
      </c>
      <c r="K270" s="33">
        <f t="shared" si="67"/>
        <v>2.9742078928232965</v>
      </c>
      <c r="L270" s="33">
        <f t="shared" si="67"/>
        <v>3.0610949529674456</v>
      </c>
      <c r="M270" s="33">
        <f t="shared" si="67"/>
        <v>2.9027330132387417</v>
      </c>
      <c r="N270" s="33">
        <f t="shared" si="67"/>
        <v>2.9676245230415255</v>
      </c>
      <c r="O270" s="33">
        <f t="shared" si="67"/>
        <v>3.0558743845335159</v>
      </c>
      <c r="P270" s="33">
        <f t="shared" si="67"/>
        <v>2.8895285594591824</v>
      </c>
      <c r="Q270" s="33">
        <f t="shared" si="67"/>
        <v>3.1549089786108477</v>
      </c>
      <c r="R270" s="33">
        <f t="shared" si="67"/>
        <v>2.9693230249764908</v>
      </c>
      <c r="S270" s="33">
        <f t="shared" si="67"/>
        <v>3.0483442368900189</v>
      </c>
      <c r="T270" s="33">
        <f t="shared" si="67"/>
        <v>3.220896521672211</v>
      </c>
      <c r="U270" s="33">
        <f t="shared" si="67"/>
        <v>3.3477346212013104</v>
      </c>
      <c r="V270" s="33">
        <f t="shared" si="67"/>
        <v>3.4054310338238172</v>
      </c>
      <c r="W270" s="33">
        <f t="shared" si="67"/>
        <v>3.378244659032501</v>
      </c>
      <c r="X270" s="33">
        <f t="shared" si="67"/>
        <v>2.924451075051743</v>
      </c>
      <c r="Y270" s="33">
        <f t="shared" si="67"/>
        <v>2.5548557939945131</v>
      </c>
      <c r="Z270" s="33">
        <f t="shared" si="67"/>
        <v>2.4776526248261268</v>
      </c>
      <c r="AA270" s="33">
        <f t="shared" si="67"/>
        <v>2.6356393360413159</v>
      </c>
      <c r="AB270" s="33">
        <f t="shared" si="67"/>
        <v>2.7248827246221943</v>
      </c>
      <c r="AC270" s="33">
        <f t="shared" si="67"/>
        <v>2.7091184281967893</v>
      </c>
      <c r="AD270" s="33">
        <f t="shared" si="67"/>
        <v>2.6933854934847252</v>
      </c>
      <c r="AE270" s="33">
        <f t="shared" si="67"/>
        <v>2.6782655812150873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0.75995601419922731</v>
      </c>
      <c r="D271" s="94">
        <f>+'CO2'!D271+'abs CO2'!D271+'CH4'!D271*PCG!$C$5+N2O!D271*PCG!$C$6+HFC!D271+PFC!D271+'SF6'!D271</f>
        <v>0.72673944745700447</v>
      </c>
      <c r="E271" s="94">
        <f>+'CO2'!E271+'abs CO2'!E271+'CH4'!E271*PCG!$C$5+N2O!E271*PCG!$C$6+HFC!E271+PFC!E271+'SF6'!E271</f>
        <v>0.80252860481724431</v>
      </c>
      <c r="F271" s="94">
        <f>+'CO2'!F271+'abs CO2'!F271+'CH4'!F271*PCG!$C$5+N2O!F271*PCG!$C$6+HFC!F271+PFC!F271+'SF6'!F271</f>
        <v>0.90019826495694732</v>
      </c>
      <c r="G271" s="94">
        <f>+'CO2'!G271+'abs CO2'!G271+'CH4'!G271*PCG!$C$5+N2O!G271*PCG!$C$6+HFC!G271+PFC!G271+'SF6'!G271</f>
        <v>0.90119879612689768</v>
      </c>
      <c r="H271" s="94">
        <f>+'CO2'!H271+'abs CO2'!H271+'CH4'!H271*PCG!$C$5+N2O!H271*PCG!$C$6+HFC!H271+PFC!H271+'SF6'!H271</f>
        <v>0.9921594078923478</v>
      </c>
      <c r="I271" s="94">
        <f>+'CO2'!I271+'abs CO2'!I271+'CH4'!I271*PCG!$C$5+N2O!I271*PCG!$C$6+HFC!I271+PFC!I271+'SF6'!I271</f>
        <v>1.0321472036844492</v>
      </c>
      <c r="J271" s="94">
        <f>+'CO2'!J271+'abs CO2'!J271+'CH4'!J271*PCG!$C$5+N2O!J271*PCG!$C$6+HFC!J271+PFC!J271+'SF6'!J271</f>
        <v>1.0169038524166119</v>
      </c>
      <c r="K271" s="94">
        <f>+'CO2'!K271+'abs CO2'!K271+'CH4'!K271*PCG!$C$5+N2O!K271*PCG!$C$6+HFC!K271+PFC!K271+'SF6'!K271</f>
        <v>0.98708989435765881</v>
      </c>
      <c r="L271" s="94">
        <f>+'CO2'!L271+'abs CO2'!L271+'CH4'!L271*PCG!$C$5+N2O!L271*PCG!$C$6+HFC!L271+PFC!L271+'SF6'!L271</f>
        <v>1.0803122028367331</v>
      </c>
      <c r="M271" s="94">
        <f>+'CO2'!M271+'abs CO2'!M271+'CH4'!M271*PCG!$C$5+N2O!M271*PCG!$C$6+HFC!M271+PFC!M271+'SF6'!M271</f>
        <v>0.92990508609689904</v>
      </c>
      <c r="N271" s="94">
        <f>+'CO2'!N271+'abs CO2'!N271+'CH4'!N271*PCG!$C$5+N2O!N271*PCG!$C$6+HFC!N271+PFC!N271+'SF6'!N271</f>
        <v>0.99899011620790101</v>
      </c>
      <c r="O271" s="94">
        <f>+'CO2'!O271+'abs CO2'!O271+'CH4'!O271*PCG!$C$5+N2O!O271*PCG!$C$6+HFC!O271+PFC!O271+'SF6'!O271</f>
        <v>1.094059004738398</v>
      </c>
      <c r="P271" s="94">
        <f>+'CO2'!P271+'abs CO2'!P271+'CH4'!P271*PCG!$C$5+N2O!P271*PCG!$C$6+HFC!P271+PFC!P271+'SF6'!P271</f>
        <v>0.93650902081192244</v>
      </c>
      <c r="Q271" s="94">
        <f>+'CO2'!Q271+'abs CO2'!Q271+'CH4'!Q271*PCG!$C$5+N2O!Q271*PCG!$C$6+HFC!Q271+PFC!Q271+'SF6'!Q271</f>
        <v>1.2094168768836722</v>
      </c>
      <c r="R271" s="94">
        <f>+'CO2'!R271+'abs CO2'!R271+'CH4'!R271*PCG!$C$5+N2O!R271*PCG!$C$6+HFC!R271+PFC!R271+'SF6'!R271</f>
        <v>1.030958429062153</v>
      </c>
      <c r="S271" s="94">
        <f>+'CO2'!S271+'abs CO2'!S271+'CH4'!S271*PCG!$C$5+N2O!S271*PCG!$C$6+HFC!S271+PFC!S271+'SF6'!S271</f>
        <v>1.1172223166344484</v>
      </c>
      <c r="T271" s="94">
        <f>+'CO2'!T271+'abs CO2'!T271+'CH4'!T271*PCG!$C$5+N2O!T271*PCG!$C$6+HFC!T271+PFC!T271+'SF6'!T271</f>
        <v>1.2981597602207249</v>
      </c>
      <c r="U271" s="94">
        <f>+'CO2'!U271+'abs CO2'!U271+'CH4'!U271*PCG!$C$5+N2O!U271*PCG!$C$6+HFC!U271+PFC!U271+'SF6'!U271</f>
        <v>1.4469264800694068</v>
      </c>
      <c r="V271" s="94">
        <f>+'CO2'!V271+'abs CO2'!V271+'CH4'!V271*PCG!$C$5+N2O!V271*PCG!$C$6+HFC!V271+PFC!V271+'SF6'!V271</f>
        <v>1.5265317938421579</v>
      </c>
      <c r="W271" s="94">
        <f>+'CO2'!W271+'abs CO2'!W271+'CH4'!W271*PCG!$C$5+N2O!W271*PCG!$C$6+HFC!W271+PFC!W271+'SF6'!W271</f>
        <v>1.5208387866753834</v>
      </c>
      <c r="X271" s="94">
        <f>+'CO2'!X271+'abs CO2'!X271+'CH4'!X271*PCG!$C$5+N2O!X271*PCG!$C$6+HFC!X271+PFC!X271+'SF6'!X271</f>
        <v>1.2208814174379068</v>
      </c>
      <c r="Y271" s="94">
        <f>+'CO2'!Y271+'abs CO2'!Y271+'CH4'!Y271*PCG!$C$5+N2O!Y271*PCG!$C$6+HFC!Y271+PFC!Y271+'SF6'!Y271</f>
        <v>0.97015122098262019</v>
      </c>
      <c r="Z271" s="94">
        <f>+'CO2'!Z271+'abs CO2'!Z271+'CH4'!Z271*PCG!$C$5+N2O!Z271*PCG!$C$6+HFC!Z271+PFC!Z271+'SF6'!Z271</f>
        <v>1.0138059555183971</v>
      </c>
      <c r="AA271" s="94">
        <f>+'CO2'!AA271+'abs CO2'!AA271+'CH4'!AA271*PCG!$C$5+N2O!AA271*PCG!$C$6+HFC!AA271+PFC!AA271+'SF6'!AA271</f>
        <v>1.1171698748265835</v>
      </c>
      <c r="AB271" s="94">
        <f>+'CO2'!AB271+'abs CO2'!AB271+'CH4'!AB271*PCG!$C$5+N2O!AB271*PCG!$C$6+HFC!AB271+PFC!AB271+'SF6'!AB271</f>
        <v>1.1486886731478065</v>
      </c>
      <c r="AC271" s="94">
        <f>+'CO2'!AC271+'abs CO2'!AC271+'CH4'!AC271*PCG!$C$5+N2O!AC271*PCG!$C$6+HFC!AC271+PFC!AC271+'SF6'!AC271</f>
        <v>1.21500508037207</v>
      </c>
      <c r="AD271" s="94">
        <f>+'CO2'!AD271+'abs CO2'!AD271+'CH4'!AD271*PCG!$C$5+N2O!AD271*PCG!$C$6+HFC!AD271+PFC!AD271+'SF6'!AD271</f>
        <v>1.2813214875963335</v>
      </c>
      <c r="AE271" s="94">
        <f>+'CO2'!AE271+'abs CO2'!AE271+'CH4'!AE271*PCG!$C$5+N2O!AE271*PCG!$C$6+HFC!AE271+PFC!AE271+'SF6'!AE271</f>
        <v>1.3476378948205969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1.9436348843289385E-2</v>
      </c>
      <c r="D272" s="33">
        <f t="shared" si="68"/>
        <v>1.9650225207793224E-2</v>
      </c>
      <c r="E272" s="33">
        <f t="shared" si="68"/>
        <v>1.9963790896166754E-2</v>
      </c>
      <c r="F272" s="33">
        <f t="shared" si="68"/>
        <v>1.9713939325021933E-2</v>
      </c>
      <c r="G272" s="33">
        <f t="shared" si="68"/>
        <v>1.979945775974877E-2</v>
      </c>
      <c r="H272" s="33">
        <f t="shared" si="68"/>
        <v>2.2063613704917408E-2</v>
      </c>
      <c r="I272" s="33">
        <f t="shared" si="68"/>
        <v>2.2745531412070627E-2</v>
      </c>
      <c r="J272" s="33">
        <f t="shared" si="68"/>
        <v>2.3815776212557278E-2</v>
      </c>
      <c r="K272" s="33">
        <f t="shared" si="68"/>
        <v>2.435569061445305E-2</v>
      </c>
      <c r="L272" s="33">
        <f t="shared" si="68"/>
        <v>2.5344606541012737E-2</v>
      </c>
      <c r="M272" s="33">
        <f t="shared" si="68"/>
        <v>2.4615881956348472E-2</v>
      </c>
      <c r="N272" s="33">
        <f t="shared" si="68"/>
        <v>3.413413582155371E-2</v>
      </c>
      <c r="O272" s="33">
        <f t="shared" si="68"/>
        <v>3.385688855305978E-2</v>
      </c>
      <c r="P272" s="33">
        <f t="shared" si="68"/>
        <v>3.1787082687757533E-2</v>
      </c>
      <c r="Q272" s="33">
        <f t="shared" si="68"/>
        <v>3.0927402392164322E-2</v>
      </c>
      <c r="R272" s="33">
        <f t="shared" si="68"/>
        <v>3.0528961409406745E-2</v>
      </c>
      <c r="S272" s="33">
        <f t="shared" si="68"/>
        <v>3.0399449207877526E-2</v>
      </c>
      <c r="T272" s="33">
        <f t="shared" si="68"/>
        <v>2.9027356843085494E-2</v>
      </c>
      <c r="U272" s="33">
        <f t="shared" si="68"/>
        <v>2.8001881210492144E-2</v>
      </c>
      <c r="V272" s="33">
        <f t="shared" si="68"/>
        <v>2.6963924211041251E-2</v>
      </c>
      <c r="W272" s="33">
        <f t="shared" si="68"/>
        <v>2.6298832862353055E-2</v>
      </c>
      <c r="X272" s="33">
        <f t="shared" si="68"/>
        <v>2.673759856245608E-2</v>
      </c>
      <c r="Y272" s="33">
        <f t="shared" si="68"/>
        <v>2.7961515726869578E-2</v>
      </c>
      <c r="Z272" s="33">
        <f t="shared" si="68"/>
        <v>2.7350780578418998E-2</v>
      </c>
      <c r="AA272" s="33">
        <f t="shared" si="68"/>
        <v>2.6027931581464082E-2</v>
      </c>
      <c r="AB272" s="33">
        <f t="shared" si="68"/>
        <v>2.7670543206762641E-2</v>
      </c>
      <c r="AC272" s="33">
        <f t="shared" si="68"/>
        <v>2.8763450026174364E-2</v>
      </c>
      <c r="AD272" s="33">
        <f t="shared" si="68"/>
        <v>2.948245791653694E-2</v>
      </c>
      <c r="AE272" s="33">
        <f t="shared" si="68"/>
        <v>3.0796055376130258E-2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1.9436348843289385E-2</v>
      </c>
      <c r="D273" s="94">
        <f>+'CO2'!D273+'abs CO2'!D273+'CH4'!D273*PCG!$C$5+N2O!D273*PCG!$C$6+HFC!D273+PFC!D273+'SF6'!D273</f>
        <v>1.9650225207793224E-2</v>
      </c>
      <c r="E273" s="94">
        <f>+'CO2'!E273+'abs CO2'!E273+'CH4'!E273*PCG!$C$5+N2O!E273*PCG!$C$6+HFC!E273+PFC!E273+'SF6'!E273</f>
        <v>1.9963790896166754E-2</v>
      </c>
      <c r="F273" s="94">
        <f>+'CO2'!F273+'abs CO2'!F273+'CH4'!F273*PCG!$C$5+N2O!F273*PCG!$C$6+HFC!F273+PFC!F273+'SF6'!F273</f>
        <v>1.9713939325021933E-2</v>
      </c>
      <c r="G273" s="94">
        <f>+'CO2'!G273+'abs CO2'!G273+'CH4'!G273*PCG!$C$5+N2O!G273*PCG!$C$6+HFC!G273+PFC!G273+'SF6'!G273</f>
        <v>1.979945775974877E-2</v>
      </c>
      <c r="H273" s="94">
        <f>+'CO2'!H273+'abs CO2'!H273+'CH4'!H273*PCG!$C$5+N2O!H273*PCG!$C$6+HFC!H273+PFC!H273+'SF6'!H273</f>
        <v>2.2063613704917408E-2</v>
      </c>
      <c r="I273" s="94">
        <f>+'CO2'!I273+'abs CO2'!I273+'CH4'!I273*PCG!$C$5+N2O!I273*PCG!$C$6+HFC!I273+PFC!I273+'SF6'!I273</f>
        <v>2.2745531412070627E-2</v>
      </c>
      <c r="J273" s="94">
        <f>+'CO2'!J273+'abs CO2'!J273+'CH4'!J273*PCG!$C$5+N2O!J273*PCG!$C$6+HFC!J273+PFC!J273+'SF6'!J273</f>
        <v>2.3815776212557278E-2</v>
      </c>
      <c r="K273" s="94">
        <f>+'CO2'!K273+'abs CO2'!K273+'CH4'!K273*PCG!$C$5+N2O!K273*PCG!$C$6+HFC!K273+PFC!K273+'SF6'!K273</f>
        <v>2.435569061445305E-2</v>
      </c>
      <c r="L273" s="94">
        <f>+'CO2'!L273+'abs CO2'!L273+'CH4'!L273*PCG!$C$5+N2O!L273*PCG!$C$6+HFC!L273+PFC!L273+'SF6'!L273</f>
        <v>2.5344606541012737E-2</v>
      </c>
      <c r="M273" s="94">
        <f>+'CO2'!M273+'abs CO2'!M273+'CH4'!M273*PCG!$C$5+N2O!M273*PCG!$C$6+HFC!M273+PFC!M273+'SF6'!M273</f>
        <v>2.4615881956348472E-2</v>
      </c>
      <c r="N273" s="94">
        <f>+'CO2'!N273+'abs CO2'!N273+'CH4'!N273*PCG!$C$5+N2O!N273*PCG!$C$6+HFC!N273+PFC!N273+'SF6'!N273</f>
        <v>3.413413582155371E-2</v>
      </c>
      <c r="O273" s="94">
        <f>+'CO2'!O273+'abs CO2'!O273+'CH4'!O273*PCG!$C$5+N2O!O273*PCG!$C$6+HFC!O273+PFC!O273+'SF6'!O273</f>
        <v>3.385688855305978E-2</v>
      </c>
      <c r="P273" s="94">
        <f>+'CO2'!P273+'abs CO2'!P273+'CH4'!P273*PCG!$C$5+N2O!P273*PCG!$C$6+HFC!P273+PFC!P273+'SF6'!P273</f>
        <v>3.1787082687757533E-2</v>
      </c>
      <c r="Q273" s="94">
        <f>+'CO2'!Q273+'abs CO2'!Q273+'CH4'!Q273*PCG!$C$5+N2O!Q273*PCG!$C$6+HFC!Q273+PFC!Q273+'SF6'!Q273</f>
        <v>3.0927402392164322E-2</v>
      </c>
      <c r="R273" s="94">
        <f>+'CO2'!R273+'abs CO2'!R273+'CH4'!R273*PCG!$C$5+N2O!R273*PCG!$C$6+HFC!R273+PFC!R273+'SF6'!R273</f>
        <v>3.0528961409406745E-2</v>
      </c>
      <c r="S273" s="94">
        <f>+'CO2'!S273+'abs CO2'!S273+'CH4'!S273*PCG!$C$5+N2O!S273*PCG!$C$6+HFC!S273+PFC!S273+'SF6'!S273</f>
        <v>3.0399449207877526E-2</v>
      </c>
      <c r="T273" s="94">
        <f>+'CO2'!T273+'abs CO2'!T273+'CH4'!T273*PCG!$C$5+N2O!T273*PCG!$C$6+HFC!T273+PFC!T273+'SF6'!T273</f>
        <v>2.9027356843085494E-2</v>
      </c>
      <c r="U273" s="94">
        <f>+'CO2'!U273+'abs CO2'!U273+'CH4'!U273*PCG!$C$5+N2O!U273*PCG!$C$6+HFC!U273+PFC!U273+'SF6'!U273</f>
        <v>2.8001881210492144E-2</v>
      </c>
      <c r="V273" s="94">
        <f>+'CO2'!V273+'abs CO2'!V273+'CH4'!V273*PCG!$C$5+N2O!V273*PCG!$C$6+HFC!V273+PFC!V273+'SF6'!V273</f>
        <v>2.6963924211041251E-2</v>
      </c>
      <c r="W273" s="94">
        <f>+'CO2'!W273+'abs CO2'!W273+'CH4'!W273*PCG!$C$5+N2O!W273*PCG!$C$6+HFC!W273+PFC!W273+'SF6'!W273</f>
        <v>2.6298832862353055E-2</v>
      </c>
      <c r="X273" s="94">
        <f>+'CO2'!X273+'abs CO2'!X273+'CH4'!X273*PCG!$C$5+N2O!X273*PCG!$C$6+HFC!X273+PFC!X273+'SF6'!X273</f>
        <v>2.673759856245608E-2</v>
      </c>
      <c r="Y273" s="94">
        <f>+'CO2'!Y273+'abs CO2'!Y273+'CH4'!Y273*PCG!$C$5+N2O!Y273*PCG!$C$6+HFC!Y273+PFC!Y273+'SF6'!Y273</f>
        <v>2.7961515726869578E-2</v>
      </c>
      <c r="Z273" s="94">
        <f>+'CO2'!Z273+'abs CO2'!Z273+'CH4'!Z273*PCG!$C$5+N2O!Z273*PCG!$C$6+HFC!Z273+PFC!Z273+'SF6'!Z273</f>
        <v>2.7350780578418998E-2</v>
      </c>
      <c r="AA273" s="94">
        <f>+'CO2'!AA273+'abs CO2'!AA273+'CH4'!AA273*PCG!$C$5+N2O!AA273*PCG!$C$6+HFC!AA273+PFC!AA273+'SF6'!AA273</f>
        <v>2.6027931581464082E-2</v>
      </c>
      <c r="AB273" s="94">
        <f>+'CO2'!AB273+'abs CO2'!AB273+'CH4'!AB273*PCG!$C$5+N2O!AB273*PCG!$C$6+HFC!AB273+PFC!AB273+'SF6'!AB273</f>
        <v>2.7670543206762641E-2</v>
      </c>
      <c r="AC273" s="94">
        <f>+'CO2'!AC273+'abs CO2'!AC273+'CH4'!AC273*PCG!$C$5+N2O!AC273*PCG!$C$6+HFC!AC273+PFC!AC273+'SF6'!AC273</f>
        <v>2.8763450026174364E-2</v>
      </c>
      <c r="AD273" s="94">
        <f>+'CO2'!AD273+'abs CO2'!AD273+'CH4'!AD273*PCG!$C$5+N2O!AD273*PCG!$C$6+HFC!AD273+PFC!AD273+'SF6'!AD273</f>
        <v>2.948245791653694E-2</v>
      </c>
      <c r="AE273" s="94">
        <f>+'CO2'!AE273+'abs CO2'!AE273+'CH4'!AE273*PCG!$C$5+N2O!AE273*PCG!$C$6+HFC!AE273+PFC!AE273+'SF6'!AE273</f>
        <v>3.0796055376130258E-2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1.8193565661558291</v>
      </c>
      <c r="D276" s="94">
        <f>+'CO2'!D276+'abs CO2'!D276+'CH4'!D276*PCG!$C$5+N2O!D276*PCG!$C$6+HFC!D276+PFC!D276+'SF6'!D276</f>
        <v>1.8270109479501599</v>
      </c>
      <c r="E276" s="94">
        <f>+'CO2'!E276+'abs CO2'!E276+'CH4'!E276*PCG!$C$5+N2O!E276*PCG!$C$6+HFC!E276+PFC!E276+'SF6'!E276</f>
        <v>1.8424851324188325</v>
      </c>
      <c r="F276" s="94">
        <f>+'CO2'!F276+'abs CO2'!F276+'CH4'!F276*PCG!$C$5+N2O!F276*PCG!$C$6+HFC!F276+PFC!F276+'SF6'!F276</f>
        <v>1.8704617045868903</v>
      </c>
      <c r="G276" s="94">
        <f>+'CO2'!G276+'abs CO2'!G276+'CH4'!G276*PCG!$C$5+N2O!G276*PCG!$C$6+HFC!G276+PFC!G276+'SF6'!G276</f>
        <v>1.9019421637625251</v>
      </c>
      <c r="H276" s="94">
        <f>+'CO2'!H276+'abs CO2'!H276+'CH4'!H276*PCG!$C$5+N2O!H276*PCG!$C$6+HFC!H276+PFC!H276+'SF6'!H276</f>
        <v>1.900538490672351</v>
      </c>
      <c r="I276" s="94">
        <f>+'CO2'!I276+'abs CO2'!I276+'CH4'!I276*PCG!$C$5+N2O!I276*PCG!$C$6+HFC!I276+PFC!I276+'SF6'!I276</f>
        <v>1.8898517339134664</v>
      </c>
      <c r="J276" s="94">
        <f>+'CO2'!J276+'abs CO2'!J276+'CH4'!J276*PCG!$C$5+N2O!J276*PCG!$C$6+HFC!J276+PFC!J276+'SF6'!J276</f>
        <v>1.9700079056340349</v>
      </c>
      <c r="K276" s="94">
        <f>+'CO2'!K276+'abs CO2'!K276+'CH4'!K276*PCG!$C$5+N2O!K276*PCG!$C$6+HFC!K276+PFC!K276+'SF6'!K276</f>
        <v>1.9627623078511847</v>
      </c>
      <c r="L276" s="94">
        <f>+'CO2'!L276+'abs CO2'!L276+'CH4'!L276*PCG!$C$5+N2O!L276*PCG!$C$6+HFC!L276+PFC!L276+'SF6'!L276</f>
        <v>1.9554381435896997</v>
      </c>
      <c r="M276" s="94">
        <f>+'CO2'!M276+'abs CO2'!M276+'CH4'!M276*PCG!$C$5+N2O!M276*PCG!$C$6+HFC!M276+PFC!M276+'SF6'!M276</f>
        <v>1.9482120451854943</v>
      </c>
      <c r="N276" s="94">
        <f>+'CO2'!N276+'abs CO2'!N276+'CH4'!N276*PCG!$C$5+N2O!N276*PCG!$C$6+HFC!N276+PFC!N276+'SF6'!N276</f>
        <v>1.9345002710120707</v>
      </c>
      <c r="O276" s="94">
        <f>+'CO2'!O276+'abs CO2'!O276+'CH4'!O276*PCG!$C$5+N2O!O276*PCG!$C$6+HFC!O276+PFC!O276+'SF6'!O276</f>
        <v>1.9279584912420582</v>
      </c>
      <c r="P276" s="94">
        <f>+'CO2'!P276+'abs CO2'!P276+'CH4'!P276*PCG!$C$5+N2O!P276*PCG!$C$6+HFC!P276+PFC!P276+'SF6'!P276</f>
        <v>1.9212324559595024</v>
      </c>
      <c r="Q276" s="94">
        <f>+'CO2'!Q276+'abs CO2'!Q276+'CH4'!Q276*PCG!$C$5+N2O!Q276*PCG!$C$6+HFC!Q276+PFC!Q276+'SF6'!Q276</f>
        <v>1.9145646993350112</v>
      </c>
      <c r="R276" s="94">
        <f>+'CO2'!R276+'abs CO2'!R276+'CH4'!R276*PCG!$C$5+N2O!R276*PCG!$C$6+HFC!R276+PFC!R276+'SF6'!R276</f>
        <v>1.9078356345049312</v>
      </c>
      <c r="S276" s="94">
        <f>+'CO2'!S276+'abs CO2'!S276+'CH4'!S276*PCG!$C$5+N2O!S276*PCG!$C$6+HFC!S276+PFC!S276+'SF6'!S276</f>
        <v>1.9007224710476927</v>
      </c>
      <c r="T276" s="94">
        <f>+'CO2'!T276+'abs CO2'!T276+'CH4'!T276*PCG!$C$5+N2O!T276*PCG!$C$6+HFC!T276+PFC!T276+'SF6'!T276</f>
        <v>1.8937094046084009</v>
      </c>
      <c r="U276" s="94">
        <f>+'CO2'!U276+'abs CO2'!U276+'CH4'!U276*PCG!$C$5+N2O!U276*PCG!$C$6+HFC!U276+PFC!U276+'SF6'!U276</f>
        <v>1.8728062599214115</v>
      </c>
      <c r="V276" s="94">
        <f>+'CO2'!V276+'abs CO2'!V276+'CH4'!V276*PCG!$C$5+N2O!V276*PCG!$C$6+HFC!V276+PFC!V276+'SF6'!V276</f>
        <v>1.851935315770618</v>
      </c>
      <c r="W276" s="94">
        <f>+'CO2'!W276+'abs CO2'!W276+'CH4'!W276*PCG!$C$5+N2O!W276*PCG!$C$6+HFC!W276+PFC!W276+'SF6'!W276</f>
        <v>1.8311070394947648</v>
      </c>
      <c r="X276" s="94">
        <f>+'CO2'!X276+'abs CO2'!X276+'CH4'!X276*PCG!$C$5+N2O!X276*PCG!$C$6+HFC!X276+PFC!X276+'SF6'!X276</f>
        <v>1.6768320590513803</v>
      </c>
      <c r="Y276" s="94">
        <f>+'CO2'!Y276+'abs CO2'!Y276+'CH4'!Y276*PCG!$C$5+N2O!Y276*PCG!$C$6+HFC!Y276+PFC!Y276+'SF6'!Y276</f>
        <v>1.5567430572850234</v>
      </c>
      <c r="Z276" s="94">
        <f>+'CO2'!Z276+'abs CO2'!Z276+'CH4'!Z276*PCG!$C$5+N2O!Z276*PCG!$C$6+HFC!Z276+PFC!Z276+'SF6'!Z276</f>
        <v>1.4364958887293104</v>
      </c>
      <c r="AA276" s="94">
        <f>+'CO2'!AA276+'abs CO2'!AA276+'CH4'!AA276*PCG!$C$5+N2O!AA276*PCG!$C$6+HFC!AA276+PFC!AA276+'SF6'!AA276</f>
        <v>1.4924415296332687</v>
      </c>
      <c r="AB276" s="94">
        <f>+'CO2'!AB276+'abs CO2'!AB276+'CH4'!AB276*PCG!$C$5+N2O!AB276*PCG!$C$6+HFC!AB276+PFC!AB276+'SF6'!AB276</f>
        <v>1.5485235082676254</v>
      </c>
      <c r="AC276" s="94">
        <f>+'CO2'!AC276+'abs CO2'!AC276+'CH4'!AC276*PCG!$C$5+N2O!AC276*PCG!$C$6+HFC!AC276+PFC!AC276+'SF6'!AC276</f>
        <v>1.4653498977985449</v>
      </c>
      <c r="AD276" s="94">
        <f>+'CO2'!AD276+'abs CO2'!AD276+'CH4'!AD276*PCG!$C$5+N2O!AD276*PCG!$C$6+HFC!AD276+PFC!AD276+'SF6'!AD276</f>
        <v>1.3825815479718551</v>
      </c>
      <c r="AE276" s="94">
        <f>+'CO2'!AE276+'abs CO2'!AE276+'CH4'!AE276*PCG!$C$5+N2O!AE276*PCG!$C$6+HFC!AE276+PFC!AE276+'SF6'!AE276</f>
        <v>1.2998316310183604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0</v>
      </c>
      <c r="D277" s="33">
        <f t="shared" si="69"/>
        <v>0</v>
      </c>
      <c r="E277" s="33">
        <f t="shared" si="69"/>
        <v>0</v>
      </c>
      <c r="F277" s="33">
        <f t="shared" si="69"/>
        <v>0</v>
      </c>
      <c r="G277" s="33">
        <f t="shared" si="69"/>
        <v>0</v>
      </c>
      <c r="H277" s="33">
        <f t="shared" si="69"/>
        <v>0</v>
      </c>
      <c r="I277" s="33">
        <f t="shared" si="69"/>
        <v>0</v>
      </c>
      <c r="J277" s="33">
        <f t="shared" si="69"/>
        <v>0</v>
      </c>
      <c r="K277" s="33">
        <f t="shared" si="69"/>
        <v>0</v>
      </c>
      <c r="L277" s="33">
        <f t="shared" si="69"/>
        <v>0</v>
      </c>
      <c r="M277" s="33">
        <f t="shared" si="69"/>
        <v>0</v>
      </c>
      <c r="N277" s="33">
        <f t="shared" si="69"/>
        <v>0</v>
      </c>
      <c r="O277" s="33">
        <f t="shared" si="69"/>
        <v>0</v>
      </c>
      <c r="P277" s="33">
        <f t="shared" si="69"/>
        <v>0</v>
      </c>
      <c r="Q277" s="33">
        <f t="shared" si="69"/>
        <v>0</v>
      </c>
      <c r="R277" s="33">
        <f t="shared" si="69"/>
        <v>0</v>
      </c>
      <c r="S277" s="33">
        <f t="shared" si="69"/>
        <v>0</v>
      </c>
      <c r="T277" s="33">
        <f t="shared" si="69"/>
        <v>0</v>
      </c>
      <c r="U277" s="33">
        <f t="shared" si="69"/>
        <v>0</v>
      </c>
      <c r="V277" s="33">
        <f t="shared" si="69"/>
        <v>0</v>
      </c>
      <c r="W277" s="33">
        <f t="shared" si="69"/>
        <v>0</v>
      </c>
      <c r="X277" s="33">
        <f t="shared" si="69"/>
        <v>0</v>
      </c>
      <c r="Y277" s="33">
        <f t="shared" si="69"/>
        <v>0</v>
      </c>
      <c r="Z277" s="33">
        <f t="shared" si="69"/>
        <v>0</v>
      </c>
      <c r="AA277" s="33">
        <f t="shared" si="69"/>
        <v>0</v>
      </c>
      <c r="AB277" s="33">
        <f t="shared" si="69"/>
        <v>0</v>
      </c>
      <c r="AC277" s="33">
        <f t="shared" si="69"/>
        <v>0</v>
      </c>
      <c r="AD277" s="33">
        <f t="shared" si="69"/>
        <v>0</v>
      </c>
      <c r="AE277" s="33">
        <f t="shared" si="69"/>
        <v>0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0</v>
      </c>
      <c r="D278" s="94">
        <f>+'CO2'!D278+'abs CO2'!D278+'CH4'!D278*PCG!$C$5+N2O!D278*PCG!$C$6+HFC!D278+PFC!D278+'SF6'!D278</f>
        <v>0</v>
      </c>
      <c r="E278" s="94">
        <f>+'CO2'!E278+'abs CO2'!E278+'CH4'!E278*PCG!$C$5+N2O!E278*PCG!$C$6+HFC!E278+PFC!E278+'SF6'!E278</f>
        <v>0</v>
      </c>
      <c r="F278" s="94">
        <f>+'CO2'!F278+'abs CO2'!F278+'CH4'!F278*PCG!$C$5+N2O!F278*PCG!$C$6+HFC!F278+PFC!F278+'SF6'!F278</f>
        <v>0</v>
      </c>
      <c r="G278" s="94">
        <f>+'CO2'!G278+'abs CO2'!G278+'CH4'!G278*PCG!$C$5+N2O!G278*PCG!$C$6+HFC!G278+PFC!G278+'SF6'!G278</f>
        <v>0</v>
      </c>
      <c r="H278" s="94">
        <f>+'CO2'!H278+'abs CO2'!H278+'CH4'!H278*PCG!$C$5+N2O!H278*PCG!$C$6+HFC!H278+PFC!H278+'SF6'!H278</f>
        <v>0</v>
      </c>
      <c r="I278" s="94">
        <f>+'CO2'!I278+'abs CO2'!I278+'CH4'!I278*PCG!$C$5+N2O!I278*PCG!$C$6+HFC!I278+PFC!I278+'SF6'!I278</f>
        <v>0</v>
      </c>
      <c r="J278" s="94">
        <f>+'CO2'!J278+'abs CO2'!J278+'CH4'!J278*PCG!$C$5+N2O!J278*PCG!$C$6+HFC!J278+PFC!J278+'SF6'!J278</f>
        <v>0</v>
      </c>
      <c r="K278" s="94">
        <f>+'CO2'!K278+'abs CO2'!K278+'CH4'!K278*PCG!$C$5+N2O!K278*PCG!$C$6+HFC!K278+PFC!K278+'SF6'!K278</f>
        <v>0</v>
      </c>
      <c r="L278" s="94">
        <f>+'CO2'!L278+'abs CO2'!L278+'CH4'!L278*PCG!$C$5+N2O!L278*PCG!$C$6+HFC!L278+PFC!L278+'SF6'!L278</f>
        <v>0</v>
      </c>
      <c r="M278" s="94">
        <f>+'CO2'!M278+'abs CO2'!M278+'CH4'!M278*PCG!$C$5+N2O!M278*PCG!$C$6+HFC!M278+PFC!M278+'SF6'!M278</f>
        <v>0</v>
      </c>
      <c r="N278" s="94">
        <f>+'CO2'!N278+'abs CO2'!N278+'CH4'!N278*PCG!$C$5+N2O!N278*PCG!$C$6+HFC!N278+PFC!N278+'SF6'!N278</f>
        <v>0</v>
      </c>
      <c r="O278" s="94">
        <f>+'CO2'!O278+'abs CO2'!O278+'CH4'!O278*PCG!$C$5+N2O!O278*PCG!$C$6+HFC!O278+PFC!O278+'SF6'!O278</f>
        <v>0</v>
      </c>
      <c r="P278" s="94">
        <f>+'CO2'!P278+'abs CO2'!P278+'CH4'!P278*PCG!$C$5+N2O!P278*PCG!$C$6+HFC!P278+PFC!P278+'SF6'!P278</f>
        <v>0</v>
      </c>
      <c r="Q278" s="94">
        <f>+'CO2'!Q278+'abs CO2'!Q278+'CH4'!Q278*PCG!$C$5+N2O!Q278*PCG!$C$6+HFC!Q278+PFC!Q278+'SF6'!Q278</f>
        <v>0</v>
      </c>
      <c r="R278" s="94">
        <f>+'CO2'!R278+'abs CO2'!R278+'CH4'!R278*PCG!$C$5+N2O!R278*PCG!$C$6+HFC!R278+PFC!R278+'SF6'!R278</f>
        <v>0</v>
      </c>
      <c r="S278" s="94">
        <f>+'CO2'!S278+'abs CO2'!S278+'CH4'!S278*PCG!$C$5+N2O!S278*PCG!$C$6+HFC!S278+PFC!S278+'SF6'!S278</f>
        <v>0</v>
      </c>
      <c r="T278" s="94">
        <f>+'CO2'!T278+'abs CO2'!T278+'CH4'!T278*PCG!$C$5+N2O!T278*PCG!$C$6+HFC!T278+PFC!T278+'SF6'!T278</f>
        <v>0</v>
      </c>
      <c r="U278" s="94">
        <f>+'CO2'!U278+'abs CO2'!U278+'CH4'!U278*PCG!$C$5+N2O!U278*PCG!$C$6+HFC!U278+PFC!U278+'SF6'!U278</f>
        <v>0</v>
      </c>
      <c r="V278" s="94">
        <f>+'CO2'!V278+'abs CO2'!V278+'CH4'!V278*PCG!$C$5+N2O!V278*PCG!$C$6+HFC!V278+PFC!V278+'SF6'!V278</f>
        <v>0</v>
      </c>
      <c r="W278" s="94">
        <f>+'CO2'!W278+'abs CO2'!W278+'CH4'!W278*PCG!$C$5+N2O!W278*PCG!$C$6+HFC!W278+PFC!W278+'SF6'!W278</f>
        <v>0</v>
      </c>
      <c r="X278" s="94">
        <f>+'CO2'!X278+'abs CO2'!X278+'CH4'!X278*PCG!$C$5+N2O!X278*PCG!$C$6+HFC!X278+PFC!X278+'SF6'!X278</f>
        <v>0</v>
      </c>
      <c r="Y278" s="94">
        <f>+'CO2'!Y278+'abs CO2'!Y278+'CH4'!Y278*PCG!$C$5+N2O!Y278*PCG!$C$6+HFC!Y278+PFC!Y278+'SF6'!Y278</f>
        <v>0</v>
      </c>
      <c r="Z278" s="94">
        <f>+'CO2'!Z278+'abs CO2'!Z278+'CH4'!Z278*PCG!$C$5+N2O!Z278*PCG!$C$6+HFC!Z278+PFC!Z278+'SF6'!Z278</f>
        <v>0</v>
      </c>
      <c r="AA278" s="94">
        <f>+'CO2'!AA278+'abs CO2'!AA278+'CH4'!AA278*PCG!$C$5+N2O!AA278*PCG!$C$6+HFC!AA278+PFC!AA278+'SF6'!AA278</f>
        <v>0</v>
      </c>
      <c r="AB278" s="94">
        <f>+'CO2'!AB278+'abs CO2'!AB278+'CH4'!AB278*PCG!$C$5+N2O!AB278*PCG!$C$6+HFC!AB278+PFC!AB278+'SF6'!AB278</f>
        <v>0</v>
      </c>
      <c r="AC278" s="94">
        <f>+'CO2'!AC278+'abs CO2'!AC278+'CH4'!AC278*PCG!$C$5+N2O!AC278*PCG!$C$6+HFC!AC278+PFC!AC278+'SF6'!AC278</f>
        <v>0</v>
      </c>
      <c r="AD278" s="94">
        <f>+'CO2'!AD278+'abs CO2'!AD278+'CH4'!AD278*PCG!$C$5+N2O!AD278*PCG!$C$6+HFC!AD278+PFC!AD278+'SF6'!AD278</f>
        <v>0</v>
      </c>
      <c r="AE278" s="94">
        <f>+'CO2'!AE278+'abs CO2'!AE278+'CH4'!AE278*PCG!$C$5+N2O!AE278*PCG!$C$6+HFC!AE278+PFC!AE278+'SF6'!AE278</f>
        <v>0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0</v>
      </c>
      <c r="D279" s="33">
        <f t="shared" si="70"/>
        <v>0</v>
      </c>
      <c r="E279" s="33">
        <f t="shared" si="70"/>
        <v>0</v>
      </c>
      <c r="F279" s="33">
        <f t="shared" si="70"/>
        <v>0</v>
      </c>
      <c r="G279" s="33">
        <f t="shared" si="70"/>
        <v>0</v>
      </c>
      <c r="H279" s="33">
        <f t="shared" si="70"/>
        <v>0</v>
      </c>
      <c r="I279" s="33">
        <f t="shared" si="70"/>
        <v>0</v>
      </c>
      <c r="J279" s="33">
        <f t="shared" si="70"/>
        <v>0</v>
      </c>
      <c r="K279" s="33">
        <f t="shared" si="70"/>
        <v>0</v>
      </c>
      <c r="L279" s="33">
        <f t="shared" si="70"/>
        <v>0</v>
      </c>
      <c r="M279" s="33">
        <f t="shared" si="70"/>
        <v>0</v>
      </c>
      <c r="N279" s="33">
        <f t="shared" si="70"/>
        <v>0</v>
      </c>
      <c r="O279" s="33">
        <f t="shared" si="70"/>
        <v>0</v>
      </c>
      <c r="P279" s="33">
        <f t="shared" si="70"/>
        <v>0</v>
      </c>
      <c r="Q279" s="33">
        <f t="shared" si="70"/>
        <v>0</v>
      </c>
      <c r="R279" s="33">
        <f t="shared" si="70"/>
        <v>0</v>
      </c>
      <c r="S279" s="33">
        <f t="shared" si="70"/>
        <v>0</v>
      </c>
      <c r="T279" s="33">
        <f t="shared" si="70"/>
        <v>0</v>
      </c>
      <c r="U279" s="33">
        <f t="shared" si="70"/>
        <v>0</v>
      </c>
      <c r="V279" s="33">
        <f t="shared" si="70"/>
        <v>0</v>
      </c>
      <c r="W279" s="33">
        <f t="shared" si="70"/>
        <v>0</v>
      </c>
      <c r="X279" s="33">
        <f t="shared" si="70"/>
        <v>0</v>
      </c>
      <c r="Y279" s="33">
        <f t="shared" si="70"/>
        <v>0</v>
      </c>
      <c r="Z279" s="33">
        <f t="shared" si="70"/>
        <v>0</v>
      </c>
      <c r="AA279" s="33">
        <f t="shared" si="70"/>
        <v>0</v>
      </c>
      <c r="AB279" s="33">
        <f t="shared" si="70"/>
        <v>0</v>
      </c>
      <c r="AC279" s="33">
        <f t="shared" si="70"/>
        <v>0</v>
      </c>
      <c r="AD279" s="33">
        <f t="shared" si="70"/>
        <v>0</v>
      </c>
      <c r="AE279" s="33">
        <f t="shared" si="70"/>
        <v>0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0</v>
      </c>
      <c r="D280" s="94">
        <f>+'CO2'!D280+'abs CO2'!D280+'CH4'!D280*PCG!$C$5+N2O!D280*PCG!$C$6+HFC!D280+PFC!D280+'SF6'!D280</f>
        <v>0</v>
      </c>
      <c r="E280" s="94">
        <f>+'CO2'!E280+'abs CO2'!E280+'CH4'!E280*PCG!$C$5+N2O!E280*PCG!$C$6+HFC!E280+PFC!E280+'SF6'!E280</f>
        <v>0</v>
      </c>
      <c r="F280" s="94">
        <f>+'CO2'!F280+'abs CO2'!F280+'CH4'!F280*PCG!$C$5+N2O!F280*PCG!$C$6+HFC!F280+PFC!F280+'SF6'!F280</f>
        <v>0</v>
      </c>
      <c r="G280" s="94">
        <f>+'CO2'!G280+'abs CO2'!G280+'CH4'!G280*PCG!$C$5+N2O!G280*PCG!$C$6+HFC!G280+PFC!G280+'SF6'!G280</f>
        <v>0</v>
      </c>
      <c r="H280" s="94">
        <f>+'CO2'!H280+'abs CO2'!H280+'CH4'!H280*PCG!$C$5+N2O!H280*PCG!$C$6+HFC!H280+PFC!H280+'SF6'!H280</f>
        <v>0</v>
      </c>
      <c r="I280" s="94">
        <f>+'CO2'!I280+'abs CO2'!I280+'CH4'!I280*PCG!$C$5+N2O!I280*PCG!$C$6+HFC!I280+PFC!I280+'SF6'!I280</f>
        <v>0</v>
      </c>
      <c r="J280" s="94">
        <f>+'CO2'!J280+'abs CO2'!J280+'CH4'!J280*PCG!$C$5+N2O!J280*PCG!$C$6+HFC!J280+PFC!J280+'SF6'!J280</f>
        <v>0</v>
      </c>
      <c r="K280" s="94">
        <f>+'CO2'!K280+'abs CO2'!K280+'CH4'!K280*PCG!$C$5+N2O!K280*PCG!$C$6+HFC!K280+PFC!K280+'SF6'!K280</f>
        <v>0</v>
      </c>
      <c r="L280" s="94">
        <f>+'CO2'!L280+'abs CO2'!L280+'CH4'!L280*PCG!$C$5+N2O!L280*PCG!$C$6+HFC!L280+PFC!L280+'SF6'!L280</f>
        <v>0</v>
      </c>
      <c r="M280" s="94">
        <f>+'CO2'!M280+'abs CO2'!M280+'CH4'!M280*PCG!$C$5+N2O!M280*PCG!$C$6+HFC!M280+PFC!M280+'SF6'!M280</f>
        <v>0</v>
      </c>
      <c r="N280" s="94">
        <f>+'CO2'!N280+'abs CO2'!N280+'CH4'!N280*PCG!$C$5+N2O!N280*PCG!$C$6+HFC!N280+PFC!N280+'SF6'!N280</f>
        <v>0</v>
      </c>
      <c r="O280" s="94">
        <f>+'CO2'!O280+'abs CO2'!O280+'CH4'!O280*PCG!$C$5+N2O!O280*PCG!$C$6+HFC!O280+PFC!O280+'SF6'!O280</f>
        <v>0</v>
      </c>
      <c r="P280" s="94">
        <f>+'CO2'!P280+'abs CO2'!P280+'CH4'!P280*PCG!$C$5+N2O!P280*PCG!$C$6+HFC!P280+PFC!P280+'SF6'!P280</f>
        <v>0</v>
      </c>
      <c r="Q280" s="94">
        <f>+'CO2'!Q280+'abs CO2'!Q280+'CH4'!Q280*PCG!$C$5+N2O!Q280*PCG!$C$6+HFC!Q280+PFC!Q280+'SF6'!Q280</f>
        <v>0</v>
      </c>
      <c r="R280" s="94">
        <f>+'CO2'!R280+'abs CO2'!R280+'CH4'!R280*PCG!$C$5+N2O!R280*PCG!$C$6+HFC!R280+PFC!R280+'SF6'!R280</f>
        <v>0</v>
      </c>
      <c r="S280" s="94">
        <f>+'CO2'!S280+'abs CO2'!S280+'CH4'!S280*PCG!$C$5+N2O!S280*PCG!$C$6+HFC!S280+PFC!S280+'SF6'!S280</f>
        <v>0</v>
      </c>
      <c r="T280" s="94">
        <f>+'CO2'!T280+'abs CO2'!T280+'CH4'!T280*PCG!$C$5+N2O!T280*PCG!$C$6+HFC!T280+PFC!T280+'SF6'!T280</f>
        <v>0</v>
      </c>
      <c r="U280" s="94">
        <f>+'CO2'!U280+'abs CO2'!U280+'CH4'!U280*PCG!$C$5+N2O!U280*PCG!$C$6+HFC!U280+PFC!U280+'SF6'!U280</f>
        <v>0</v>
      </c>
      <c r="V280" s="94">
        <f>+'CO2'!V280+'abs CO2'!V280+'CH4'!V280*PCG!$C$5+N2O!V280*PCG!$C$6+HFC!V280+PFC!V280+'SF6'!V280</f>
        <v>0</v>
      </c>
      <c r="W280" s="94">
        <f>+'CO2'!W280+'abs CO2'!W280+'CH4'!W280*PCG!$C$5+N2O!W280*PCG!$C$6+HFC!W280+PFC!W280+'SF6'!W280</f>
        <v>0</v>
      </c>
      <c r="X280" s="94">
        <f>+'CO2'!X280+'abs CO2'!X280+'CH4'!X280*PCG!$C$5+N2O!X280*PCG!$C$6+HFC!X280+PFC!X280+'SF6'!X280</f>
        <v>0</v>
      </c>
      <c r="Y280" s="94">
        <f>+'CO2'!Y280+'abs CO2'!Y280+'CH4'!Y280*PCG!$C$5+N2O!Y280*PCG!$C$6+HFC!Y280+PFC!Y280+'SF6'!Y280</f>
        <v>0</v>
      </c>
      <c r="Z280" s="94">
        <f>+'CO2'!Z280+'abs CO2'!Z280+'CH4'!Z280*PCG!$C$5+N2O!Z280*PCG!$C$6+HFC!Z280+PFC!Z280+'SF6'!Z280</f>
        <v>0</v>
      </c>
      <c r="AA280" s="94">
        <f>+'CO2'!AA280+'abs CO2'!AA280+'CH4'!AA280*PCG!$C$5+N2O!AA280*PCG!$C$6+HFC!AA280+PFC!AA280+'SF6'!AA280</f>
        <v>0</v>
      </c>
      <c r="AB280" s="94">
        <f>+'CO2'!AB280+'abs CO2'!AB280+'CH4'!AB280*PCG!$C$5+N2O!AB280*PCG!$C$6+HFC!AB280+PFC!AB280+'SF6'!AB280</f>
        <v>0</v>
      </c>
      <c r="AC280" s="94">
        <f>+'CO2'!AC280+'abs CO2'!AC280+'CH4'!AC280*PCG!$C$5+N2O!AC280*PCG!$C$6+HFC!AC280+PFC!AC280+'SF6'!AC280</f>
        <v>0</v>
      </c>
      <c r="AD280" s="94">
        <f>+'CO2'!AD280+'abs CO2'!AD280+'CH4'!AD280*PCG!$C$5+N2O!AD280*PCG!$C$6+HFC!AD280+PFC!AD280+'SF6'!AD280</f>
        <v>0</v>
      </c>
      <c r="AE280" s="94">
        <f>+'CO2'!AE280+'abs CO2'!AE280+'CH4'!AE280*PCG!$C$5+N2O!AE280*PCG!$C$6+HFC!AE280+PFC!AE280+'SF6'!AE280</f>
        <v>0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0</v>
      </c>
      <c r="D283" s="94">
        <f>+'CO2'!D283+'abs CO2'!D283+'CH4'!D283*PCG!$C$5+N2O!D283*PCG!$C$6+HFC!D283+PFC!D283+'SF6'!D283</f>
        <v>0</v>
      </c>
      <c r="E283" s="94">
        <f>+'CO2'!E283+'abs CO2'!E283+'CH4'!E283*PCG!$C$5+N2O!E283*PCG!$C$6+HFC!E283+PFC!E283+'SF6'!E283</f>
        <v>0</v>
      </c>
      <c r="F283" s="94">
        <f>+'CO2'!F283+'abs CO2'!F283+'CH4'!F283*PCG!$C$5+N2O!F283*PCG!$C$6+HFC!F283+PFC!F283+'SF6'!F283</f>
        <v>0</v>
      </c>
      <c r="G283" s="94">
        <f>+'CO2'!G283+'abs CO2'!G283+'CH4'!G283*PCG!$C$5+N2O!G283*PCG!$C$6+HFC!G283+PFC!G283+'SF6'!G283</f>
        <v>0</v>
      </c>
      <c r="H283" s="94">
        <f>+'CO2'!H283+'abs CO2'!H283+'CH4'!H283*PCG!$C$5+N2O!H283*PCG!$C$6+HFC!H283+PFC!H283+'SF6'!H283</f>
        <v>0</v>
      </c>
      <c r="I283" s="94">
        <f>+'CO2'!I283+'abs CO2'!I283+'CH4'!I283*PCG!$C$5+N2O!I283*PCG!$C$6+HFC!I283+PFC!I283+'SF6'!I283</f>
        <v>0</v>
      </c>
      <c r="J283" s="94">
        <f>+'CO2'!J283+'abs CO2'!J283+'CH4'!J283*PCG!$C$5+N2O!J283*PCG!$C$6+HFC!J283+PFC!J283+'SF6'!J283</f>
        <v>0</v>
      </c>
      <c r="K283" s="94">
        <f>+'CO2'!K283+'abs CO2'!K283+'CH4'!K283*PCG!$C$5+N2O!K283*PCG!$C$6+HFC!K283+PFC!K283+'SF6'!K283</f>
        <v>0</v>
      </c>
      <c r="L283" s="94">
        <f>+'CO2'!L283+'abs CO2'!L283+'CH4'!L283*PCG!$C$5+N2O!L283*PCG!$C$6+HFC!L283+PFC!L283+'SF6'!L283</f>
        <v>0</v>
      </c>
      <c r="M283" s="94">
        <f>+'CO2'!M283+'abs CO2'!M283+'CH4'!M283*PCG!$C$5+N2O!M283*PCG!$C$6+HFC!M283+PFC!M283+'SF6'!M283</f>
        <v>0</v>
      </c>
      <c r="N283" s="94">
        <f>+'CO2'!N283+'abs CO2'!N283+'CH4'!N283*PCG!$C$5+N2O!N283*PCG!$C$6+HFC!N283+PFC!N283+'SF6'!N283</f>
        <v>0</v>
      </c>
      <c r="O283" s="94">
        <f>+'CO2'!O283+'abs CO2'!O283+'CH4'!O283*PCG!$C$5+N2O!O283*PCG!$C$6+HFC!O283+PFC!O283+'SF6'!O283</f>
        <v>0</v>
      </c>
      <c r="P283" s="94">
        <f>+'CO2'!P283+'abs CO2'!P283+'CH4'!P283*PCG!$C$5+N2O!P283*PCG!$C$6+HFC!P283+PFC!P283+'SF6'!P283</f>
        <v>0</v>
      </c>
      <c r="Q283" s="94">
        <f>+'CO2'!Q283+'abs CO2'!Q283+'CH4'!Q283*PCG!$C$5+N2O!Q283*PCG!$C$6+HFC!Q283+PFC!Q283+'SF6'!Q283</f>
        <v>0</v>
      </c>
      <c r="R283" s="94">
        <f>+'CO2'!R283+'abs CO2'!R283+'CH4'!R283*PCG!$C$5+N2O!R283*PCG!$C$6+HFC!R283+PFC!R283+'SF6'!R283</f>
        <v>0</v>
      </c>
      <c r="S283" s="94">
        <f>+'CO2'!S283+'abs CO2'!S283+'CH4'!S283*PCG!$C$5+N2O!S283*PCG!$C$6+HFC!S283+PFC!S283+'SF6'!S283</f>
        <v>0</v>
      </c>
      <c r="T283" s="94">
        <f>+'CO2'!T283+'abs CO2'!T283+'CH4'!T283*PCG!$C$5+N2O!T283*PCG!$C$6+HFC!T283+PFC!T283+'SF6'!T283</f>
        <v>0</v>
      </c>
      <c r="U283" s="94">
        <f>+'CO2'!U283+'abs CO2'!U283+'CH4'!U283*PCG!$C$5+N2O!U283*PCG!$C$6+HFC!U283+PFC!U283+'SF6'!U283</f>
        <v>0</v>
      </c>
      <c r="V283" s="94">
        <f>+'CO2'!V283+'abs CO2'!V283+'CH4'!V283*PCG!$C$5+N2O!V283*PCG!$C$6+HFC!V283+PFC!V283+'SF6'!V283</f>
        <v>0</v>
      </c>
      <c r="W283" s="94">
        <f>+'CO2'!W283+'abs CO2'!W283+'CH4'!W283*PCG!$C$5+N2O!W283*PCG!$C$6+HFC!W283+PFC!W283+'SF6'!W283</f>
        <v>0</v>
      </c>
      <c r="X283" s="94">
        <f>+'CO2'!X283+'abs CO2'!X283+'CH4'!X283*PCG!$C$5+N2O!X283*PCG!$C$6+HFC!X283+PFC!X283+'SF6'!X283</f>
        <v>0</v>
      </c>
      <c r="Y283" s="94">
        <f>+'CO2'!Y283+'abs CO2'!Y283+'CH4'!Y283*PCG!$C$5+N2O!Y283*PCG!$C$6+HFC!Y283+PFC!Y283+'SF6'!Y283</f>
        <v>0</v>
      </c>
      <c r="Z283" s="94">
        <f>+'CO2'!Z283+'abs CO2'!Z283+'CH4'!Z283*PCG!$C$5+N2O!Z283*PCG!$C$6+HFC!Z283+PFC!Z283+'SF6'!Z283</f>
        <v>0</v>
      </c>
      <c r="AA283" s="94">
        <f>+'CO2'!AA283+'abs CO2'!AA283+'CH4'!AA283*PCG!$C$5+N2O!AA283*PCG!$C$6+HFC!AA283+PFC!AA283+'SF6'!AA283</f>
        <v>0</v>
      </c>
      <c r="AB283" s="94">
        <f>+'CO2'!AB283+'abs CO2'!AB283+'CH4'!AB283*PCG!$C$5+N2O!AB283*PCG!$C$6+HFC!AB283+PFC!AB283+'SF6'!AB283</f>
        <v>0</v>
      </c>
      <c r="AC283" s="94">
        <f>+'CO2'!AC283+'abs CO2'!AC283+'CH4'!AC283*PCG!$C$5+N2O!AC283*PCG!$C$6+HFC!AC283+PFC!AC283+'SF6'!AC283</f>
        <v>0</v>
      </c>
      <c r="AD283" s="94">
        <f>+'CO2'!AD283+'abs CO2'!AD283+'CH4'!AD283*PCG!$C$5+N2O!AD283*PCG!$C$6+HFC!AD283+PFC!AD283+'SF6'!AD283</f>
        <v>0</v>
      </c>
      <c r="AE283" s="94">
        <f>+'CO2'!AE283+'abs CO2'!AE283+'CH4'!AE283*PCG!$C$5+N2O!AE283*PCG!$C$6+HFC!AE283+PFC!AE283+'SF6'!AE283</f>
        <v>0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0</v>
      </c>
      <c r="D284" s="94">
        <f>+'CO2'!D284+'abs CO2'!D284+'CH4'!D284*PCG!$C$5+N2O!D284*PCG!$C$6+HFC!D284+PFC!D284+'SF6'!D284</f>
        <v>0</v>
      </c>
      <c r="E284" s="94">
        <f>+'CO2'!E284+'abs CO2'!E284+'CH4'!E284*PCG!$C$5+N2O!E284*PCG!$C$6+HFC!E284+PFC!E284+'SF6'!E284</f>
        <v>0</v>
      </c>
      <c r="F284" s="94">
        <f>+'CO2'!F284+'abs CO2'!F284+'CH4'!F284*PCG!$C$5+N2O!F284*PCG!$C$6+HFC!F284+PFC!F284+'SF6'!F284</f>
        <v>0</v>
      </c>
      <c r="G284" s="94">
        <f>+'CO2'!G284+'abs CO2'!G284+'CH4'!G284*PCG!$C$5+N2O!G284*PCG!$C$6+HFC!G284+PFC!G284+'SF6'!G284</f>
        <v>0</v>
      </c>
      <c r="H284" s="94">
        <f>+'CO2'!H284+'abs CO2'!H284+'CH4'!H284*PCG!$C$5+N2O!H284*PCG!$C$6+HFC!H284+PFC!H284+'SF6'!H284</f>
        <v>0</v>
      </c>
      <c r="I284" s="94">
        <f>+'CO2'!I284+'abs CO2'!I284+'CH4'!I284*PCG!$C$5+N2O!I284*PCG!$C$6+HFC!I284+PFC!I284+'SF6'!I284</f>
        <v>0</v>
      </c>
      <c r="J284" s="94">
        <f>+'CO2'!J284+'abs CO2'!J284+'CH4'!J284*PCG!$C$5+N2O!J284*PCG!$C$6+HFC!J284+PFC!J284+'SF6'!J284</f>
        <v>0</v>
      </c>
      <c r="K284" s="94">
        <f>+'CO2'!K284+'abs CO2'!K284+'CH4'!K284*PCG!$C$5+N2O!K284*PCG!$C$6+HFC!K284+PFC!K284+'SF6'!K284</f>
        <v>0</v>
      </c>
      <c r="L284" s="94">
        <f>+'CO2'!L284+'abs CO2'!L284+'CH4'!L284*PCG!$C$5+N2O!L284*PCG!$C$6+HFC!L284+PFC!L284+'SF6'!L284</f>
        <v>0</v>
      </c>
      <c r="M284" s="94">
        <f>+'CO2'!M284+'abs CO2'!M284+'CH4'!M284*PCG!$C$5+N2O!M284*PCG!$C$6+HFC!M284+PFC!M284+'SF6'!M284</f>
        <v>0</v>
      </c>
      <c r="N284" s="94">
        <f>+'CO2'!N284+'abs CO2'!N284+'CH4'!N284*PCG!$C$5+N2O!N284*PCG!$C$6+HFC!N284+PFC!N284+'SF6'!N284</f>
        <v>0</v>
      </c>
      <c r="O284" s="94">
        <f>+'CO2'!O284+'abs CO2'!O284+'CH4'!O284*PCG!$C$5+N2O!O284*PCG!$C$6+HFC!O284+PFC!O284+'SF6'!O284</f>
        <v>0</v>
      </c>
      <c r="P284" s="94">
        <f>+'CO2'!P284+'abs CO2'!P284+'CH4'!P284*PCG!$C$5+N2O!P284*PCG!$C$6+HFC!P284+PFC!P284+'SF6'!P284</f>
        <v>0</v>
      </c>
      <c r="Q284" s="94">
        <f>+'CO2'!Q284+'abs CO2'!Q284+'CH4'!Q284*PCG!$C$5+N2O!Q284*PCG!$C$6+HFC!Q284+PFC!Q284+'SF6'!Q284</f>
        <v>0</v>
      </c>
      <c r="R284" s="94">
        <f>+'CO2'!R284+'abs CO2'!R284+'CH4'!R284*PCG!$C$5+N2O!R284*PCG!$C$6+HFC!R284+PFC!R284+'SF6'!R284</f>
        <v>0</v>
      </c>
      <c r="S284" s="94">
        <f>+'CO2'!S284+'abs CO2'!S284+'CH4'!S284*PCG!$C$5+N2O!S284*PCG!$C$6+HFC!S284+PFC!S284+'SF6'!S284</f>
        <v>0</v>
      </c>
      <c r="T284" s="94">
        <f>+'CO2'!T284+'abs CO2'!T284+'CH4'!T284*PCG!$C$5+N2O!T284*PCG!$C$6+HFC!T284+PFC!T284+'SF6'!T284</f>
        <v>0</v>
      </c>
      <c r="U284" s="94">
        <f>+'CO2'!U284+'abs CO2'!U284+'CH4'!U284*PCG!$C$5+N2O!U284*PCG!$C$6+HFC!U284+PFC!U284+'SF6'!U284</f>
        <v>0</v>
      </c>
      <c r="V284" s="94">
        <f>+'CO2'!V284+'abs CO2'!V284+'CH4'!V284*PCG!$C$5+N2O!V284*PCG!$C$6+HFC!V284+PFC!V284+'SF6'!V284</f>
        <v>0</v>
      </c>
      <c r="W284" s="94">
        <f>+'CO2'!W284+'abs CO2'!W284+'CH4'!W284*PCG!$C$5+N2O!W284*PCG!$C$6+HFC!W284+PFC!W284+'SF6'!W284</f>
        <v>0</v>
      </c>
      <c r="X284" s="94">
        <f>+'CO2'!X284+'abs CO2'!X284+'CH4'!X284*PCG!$C$5+N2O!X284*PCG!$C$6+HFC!X284+PFC!X284+'SF6'!X284</f>
        <v>0</v>
      </c>
      <c r="Y284" s="94">
        <f>+'CO2'!Y284+'abs CO2'!Y284+'CH4'!Y284*PCG!$C$5+N2O!Y284*PCG!$C$6+HFC!Y284+PFC!Y284+'SF6'!Y284</f>
        <v>0</v>
      </c>
      <c r="Z284" s="94">
        <f>+'CO2'!Z284+'abs CO2'!Z284+'CH4'!Z284*PCG!$C$5+N2O!Z284*PCG!$C$6+HFC!Z284+PFC!Z284+'SF6'!Z284</f>
        <v>0</v>
      </c>
      <c r="AA284" s="94">
        <f>+'CO2'!AA284+'abs CO2'!AA284+'CH4'!AA284*PCG!$C$5+N2O!AA284*PCG!$C$6+HFC!AA284+PFC!AA284+'SF6'!AA284</f>
        <v>0</v>
      </c>
      <c r="AB284" s="94">
        <f>+'CO2'!AB284+'abs CO2'!AB284+'CH4'!AB284*PCG!$C$5+N2O!AB284*PCG!$C$6+HFC!AB284+PFC!AB284+'SF6'!AB284</f>
        <v>0</v>
      </c>
      <c r="AC284" s="94">
        <f>+'CO2'!AC284+'abs CO2'!AC284+'CH4'!AC284*PCG!$C$5+N2O!AC284*PCG!$C$6+HFC!AC284+PFC!AC284+'SF6'!AC284</f>
        <v>0</v>
      </c>
      <c r="AD284" s="94">
        <f>+'CO2'!AD284+'abs CO2'!AD284+'CH4'!AD284*PCG!$C$5+N2O!AD284*PCG!$C$6+HFC!AD284+PFC!AD284+'SF6'!AD284</f>
        <v>0</v>
      </c>
      <c r="AE284" s="94">
        <f>+'CO2'!AE284+'abs CO2'!AE284+'CH4'!AE284*PCG!$C$5+N2O!AE284*PCG!$C$6+HFC!AE284+PFC!AE284+'SF6'!AE284</f>
        <v>0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2.0931427073943896</v>
      </c>
      <c r="D287" s="33">
        <f t="shared" si="71"/>
        <v>2.1036692215019559</v>
      </c>
      <c r="E287" s="33">
        <f t="shared" si="71"/>
        <v>2.1212670335479595</v>
      </c>
      <c r="F287" s="33">
        <f t="shared" si="71"/>
        <v>2.0355959557896233</v>
      </c>
      <c r="G287" s="33">
        <f t="shared" si="71"/>
        <v>1.961776413051276</v>
      </c>
      <c r="H287" s="33">
        <f t="shared" si="71"/>
        <v>1.8722128642054994</v>
      </c>
      <c r="I287" s="33">
        <f t="shared" si="71"/>
        <v>1.8019565946991969</v>
      </c>
      <c r="J287" s="33">
        <f t="shared" si="71"/>
        <v>1.7156969937026323</v>
      </c>
      <c r="K287" s="33">
        <f t="shared" si="71"/>
        <v>1.6102508545351522</v>
      </c>
      <c r="L287" s="33">
        <f t="shared" si="71"/>
        <v>1.4854087509245655</v>
      </c>
      <c r="M287" s="33">
        <f t="shared" si="71"/>
        <v>1.3445425628002563</v>
      </c>
      <c r="N287" s="33">
        <f t="shared" si="71"/>
        <v>1.3006020611326985</v>
      </c>
      <c r="O287" s="33">
        <f t="shared" si="71"/>
        <v>1.250964060260807</v>
      </c>
      <c r="P287" s="33">
        <f t="shared" si="71"/>
        <v>1.194871705634744</v>
      </c>
      <c r="Q287" s="33">
        <f t="shared" si="71"/>
        <v>1.1314545560888432</v>
      </c>
      <c r="R287" s="33">
        <f t="shared" si="71"/>
        <v>1.06111744280821</v>
      </c>
      <c r="S287" s="33">
        <f t="shared" si="71"/>
        <v>0.95695917295792421</v>
      </c>
      <c r="T287" s="33">
        <f t="shared" si="71"/>
        <v>0.85133498523518192</v>
      </c>
      <c r="U287" s="33">
        <f t="shared" si="71"/>
        <v>0.74225363205722805</v>
      </c>
      <c r="V287" s="33">
        <f t="shared" si="71"/>
        <v>0.63457947032077644</v>
      </c>
      <c r="W287" s="33">
        <f t="shared" si="71"/>
        <v>0.5301115208442001</v>
      </c>
      <c r="X287" s="33">
        <f t="shared" si="71"/>
        <v>0.53059399692840004</v>
      </c>
      <c r="Y287" s="33">
        <f t="shared" si="71"/>
        <v>0.52739961725340012</v>
      </c>
      <c r="Z287" s="33">
        <f t="shared" si="71"/>
        <v>0.52506688011839997</v>
      </c>
      <c r="AA287" s="33">
        <f t="shared" si="71"/>
        <v>0.52286868168660006</v>
      </c>
      <c r="AB287" s="33">
        <f t="shared" si="71"/>
        <v>0.51888483147780007</v>
      </c>
      <c r="AC287" s="33">
        <f t="shared" si="71"/>
        <v>0.50080495332360009</v>
      </c>
      <c r="AD287" s="33">
        <f t="shared" si="71"/>
        <v>0.47452408314539996</v>
      </c>
      <c r="AE287" s="33">
        <f t="shared" si="71"/>
        <v>0.4482432129672001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8.7208607332445676E-2</v>
      </c>
      <c r="D288" s="94">
        <f>+'CO2'!D288+'abs CO2'!D288+'CH4'!D288*PCG!$C$5+N2O!D288*PCG!$C$6+HFC!D288+PFC!D288+'SF6'!D288</f>
        <v>8.9395666479879343E-2</v>
      </c>
      <c r="E288" s="94">
        <f>+'CO2'!E288+'abs CO2'!E288+'CH4'!E288*PCG!$C$5+N2O!E288*PCG!$C$6+HFC!E288+PFC!E288+'SF6'!E288</f>
        <v>0.12453970691263649</v>
      </c>
      <c r="F288" s="94">
        <f>+'CO2'!F288+'abs CO2'!F288+'CH4'!F288*PCG!$C$5+N2O!F288*PCG!$C$6+HFC!F288+PFC!F288+'SF6'!F288</f>
        <v>7.0039848663942639E-2</v>
      </c>
      <c r="G288" s="94">
        <f>+'CO2'!G288+'abs CO2'!G288+'CH4'!G288*PCG!$C$5+N2O!G288*PCG!$C$6+HFC!G288+PFC!G288+'SF6'!G288</f>
        <v>3.5092296654124305E-2</v>
      </c>
      <c r="H288" s="94">
        <f>+'CO2'!H288+'abs CO2'!H288+'CH4'!H288*PCG!$C$5+N2O!H288*PCG!$C$6+HFC!H288+PFC!H288+'SF6'!H288</f>
        <v>8.7748296917644249E-3</v>
      </c>
      <c r="I288" s="94">
        <f>+'CO2'!I288+'abs CO2'!I288+'CH4'!I288*PCG!$C$5+N2O!I288*PCG!$C$6+HFC!I288+PFC!I288+'SF6'!I288</f>
        <v>1.3582641149365941E-2</v>
      </c>
      <c r="J288" s="94">
        <f>+'CO2'!J288+'abs CO2'!J288+'CH4'!J288*PCG!$C$5+N2O!J288*PCG!$C$6+HFC!J288+PFC!J288+'SF6'!J288</f>
        <v>1.5601381382792174E-2</v>
      </c>
      <c r="K288" s="94">
        <f>+'CO2'!K288+'abs CO2'!K288+'CH4'!K288*PCG!$C$5+N2O!K288*PCG!$C$6+HFC!K288+PFC!K288+'SF6'!K288</f>
        <v>1.5121558063390883E-2</v>
      </c>
      <c r="L288" s="94">
        <f>+'CO2'!L288+'abs CO2'!L288+'CH4'!L288*PCG!$C$5+N2O!L288*PCG!$C$6+HFC!L288+PFC!L288+'SF6'!L288</f>
        <v>1.0264059014970064E-2</v>
      </c>
      <c r="M288" s="94">
        <f>+'CO2'!M288+'abs CO2'!M288+'CH4'!M288*PCG!$C$5+N2O!M288*PCG!$C$6+HFC!M288+PFC!M288+'SF6'!M288</f>
        <v>9.3157449869140808E-3</v>
      </c>
      <c r="N288" s="94">
        <f>+'CO2'!N288+'abs CO2'!N288+'CH4'!N288*PCG!$C$5+N2O!N288*PCG!$C$6+HFC!N288+PFC!N288+'SF6'!N288</f>
        <v>8.7001417213029113E-3</v>
      </c>
      <c r="O288" s="94">
        <f>+'CO2'!O288+'abs CO2'!O288+'CH4'!O288*PCG!$C$5+N2O!O288*PCG!$C$6+HFC!O288+PFC!O288+'SF6'!O288</f>
        <v>6.9406479053232438E-3</v>
      </c>
      <c r="P288" s="94">
        <f>+'CO2'!P288+'abs CO2'!P288+'CH4'!P288*PCG!$C$5+N2O!P288*PCG!$C$6+HFC!P288+PFC!P288+'SF6'!P288</f>
        <v>5.3960654851379864E-3</v>
      </c>
      <c r="Q288" s="94">
        <f>+'CO2'!Q288+'abs CO2'!Q288+'CH4'!Q288*PCG!$C$5+N2O!Q288*PCG!$C$6+HFC!Q288+PFC!Q288+'SF6'!Q288</f>
        <v>4.1779156470798167E-3</v>
      </c>
      <c r="R288" s="94">
        <f>+'CO2'!R288+'abs CO2'!R288+'CH4'!R288*PCG!$C$5+N2O!R288*PCG!$C$6+HFC!R288+PFC!R288+'SF6'!R288</f>
        <v>2.6947529042552864E-3</v>
      </c>
      <c r="S288" s="94">
        <f>+'CO2'!S288+'abs CO2'!S288+'CH4'!S288*PCG!$C$5+N2O!S288*PCG!$C$6+HFC!S288+PFC!S288+'SF6'!S288</f>
        <v>1.5063043438642287E-3</v>
      </c>
      <c r="T288" s="94">
        <f>+'CO2'!T288+'abs CO2'!T288+'CH4'!T288*PCG!$C$5+N2O!T288*PCG!$C$6+HFC!T288+PFC!T288+'SF6'!T288</f>
        <v>4.1026529702149577E-4</v>
      </c>
      <c r="U288" s="94">
        <f>+'CO2'!U288+'abs CO2'!U288+'CH4'!U288*PCG!$C$5+N2O!U288*PCG!$C$6+HFC!U288+PFC!U288+'SF6'!U288</f>
        <v>1.0772091410794923E-4</v>
      </c>
      <c r="V288" s="94">
        <f>+'CO2'!V288+'abs CO2'!V288+'CH4'!V288*PCG!$C$5+N2O!V288*PCG!$C$6+HFC!V288+PFC!V288+'SF6'!V288</f>
        <v>2.5277571435951918E-5</v>
      </c>
      <c r="W288" s="94">
        <f>+'CO2'!W288+'abs CO2'!W288+'CH4'!W288*PCG!$C$5+N2O!W288*PCG!$C$6+HFC!W288+PFC!W288+'SF6'!W288</f>
        <v>0</v>
      </c>
      <c r="X288" s="94">
        <f>+'CO2'!X288+'abs CO2'!X288+'CH4'!X288*PCG!$C$5+N2O!X288*PCG!$C$6+HFC!X288+PFC!X288+'SF6'!X288</f>
        <v>0</v>
      </c>
      <c r="Y288" s="94">
        <f>+'CO2'!Y288+'abs CO2'!Y288+'CH4'!Y288*PCG!$C$5+N2O!Y288*PCG!$C$6+HFC!Y288+PFC!Y288+'SF6'!Y288</f>
        <v>0</v>
      </c>
      <c r="Z288" s="94">
        <f>+'CO2'!Z288+'abs CO2'!Z288+'CH4'!Z288*PCG!$C$5+N2O!Z288*PCG!$C$6+HFC!Z288+PFC!Z288+'SF6'!Z288</f>
        <v>0</v>
      </c>
      <c r="AA288" s="94">
        <f>+'CO2'!AA288+'abs CO2'!AA288+'CH4'!AA288*PCG!$C$5+N2O!AA288*PCG!$C$6+HFC!AA288+PFC!AA288+'SF6'!AA288</f>
        <v>0</v>
      </c>
      <c r="AB288" s="94">
        <f>+'CO2'!AB288+'abs CO2'!AB288+'CH4'!AB288*PCG!$C$5+N2O!AB288*PCG!$C$6+HFC!AB288+PFC!AB288+'SF6'!AB288</f>
        <v>0</v>
      </c>
      <c r="AC288" s="94">
        <f>+'CO2'!AC288+'abs CO2'!AC288+'CH4'!AC288*PCG!$C$5+N2O!AC288*PCG!$C$6+HFC!AC288+PFC!AC288+'SF6'!AC288</f>
        <v>0</v>
      </c>
      <c r="AD288" s="94">
        <f>+'CO2'!AD288+'abs CO2'!AD288+'CH4'!AD288*PCG!$C$5+N2O!AD288*PCG!$C$6+HFC!AD288+PFC!AD288+'SF6'!AD288</f>
        <v>0</v>
      </c>
      <c r="AE288" s="94">
        <f>+'CO2'!AE288+'abs CO2'!AE288+'CH4'!AE288*PCG!$C$5+N2O!AE288*PCG!$C$6+HFC!AE288+PFC!AE288+'SF6'!AE288</f>
        <v>0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2.0059341000619439</v>
      </c>
      <c r="D289" s="94">
        <f>+'CO2'!D289+'abs CO2'!D289+'CH4'!D289*PCG!$C$5+N2O!D289*PCG!$C$6+HFC!D289+PFC!D289+'SF6'!D289</f>
        <v>2.0142735550220765</v>
      </c>
      <c r="E289" s="94">
        <f>+'CO2'!E289+'abs CO2'!E289+'CH4'!E289*PCG!$C$5+N2O!E289*PCG!$C$6+HFC!E289+PFC!E289+'SF6'!E289</f>
        <v>1.9967273266353232</v>
      </c>
      <c r="F289" s="94">
        <f>+'CO2'!F289+'abs CO2'!F289+'CH4'!F289*PCG!$C$5+N2O!F289*PCG!$C$6+HFC!F289+PFC!F289+'SF6'!F289</f>
        <v>1.9655561071256806</v>
      </c>
      <c r="G289" s="94">
        <f>+'CO2'!G289+'abs CO2'!G289+'CH4'!G289*PCG!$C$5+N2O!G289*PCG!$C$6+HFC!G289+PFC!G289+'SF6'!G289</f>
        <v>1.9266841163971518</v>
      </c>
      <c r="H289" s="94">
        <f>+'CO2'!H289+'abs CO2'!H289+'CH4'!H289*PCG!$C$5+N2O!H289*PCG!$C$6+HFC!H289+PFC!H289+'SF6'!H289</f>
        <v>1.8634380345137349</v>
      </c>
      <c r="I289" s="94">
        <f>+'CO2'!I289+'abs CO2'!I289+'CH4'!I289*PCG!$C$5+N2O!I289*PCG!$C$6+HFC!I289+PFC!I289+'SF6'!I289</f>
        <v>1.7883739535498309</v>
      </c>
      <c r="J289" s="94">
        <f>+'CO2'!J289+'abs CO2'!J289+'CH4'!J289*PCG!$C$5+N2O!J289*PCG!$C$6+HFC!J289+PFC!J289+'SF6'!J289</f>
        <v>1.7000956123198401</v>
      </c>
      <c r="K289" s="94">
        <f>+'CO2'!K289+'abs CO2'!K289+'CH4'!K289*PCG!$C$5+N2O!K289*PCG!$C$6+HFC!K289+PFC!K289+'SF6'!K289</f>
        <v>1.5951292964717612</v>
      </c>
      <c r="L289" s="94">
        <f>+'CO2'!L289+'abs CO2'!L289+'CH4'!L289*PCG!$C$5+N2O!L289*PCG!$C$6+HFC!L289+PFC!L289+'SF6'!L289</f>
        <v>1.4751446919095954</v>
      </c>
      <c r="M289" s="94">
        <f>+'CO2'!M289+'abs CO2'!M289+'CH4'!M289*PCG!$C$5+N2O!M289*PCG!$C$6+HFC!M289+PFC!M289+'SF6'!M289</f>
        <v>1.3352268178133422</v>
      </c>
      <c r="N289" s="94">
        <f>+'CO2'!N289+'abs CO2'!N289+'CH4'!N289*PCG!$C$5+N2O!N289*PCG!$C$6+HFC!N289+PFC!N289+'SF6'!N289</f>
        <v>1.2919019194113956</v>
      </c>
      <c r="O289" s="94">
        <f>+'CO2'!O289+'abs CO2'!O289+'CH4'!O289*PCG!$C$5+N2O!O289*PCG!$C$6+HFC!O289+PFC!O289+'SF6'!O289</f>
        <v>1.2440234123554836</v>
      </c>
      <c r="P289" s="94">
        <f>+'CO2'!P289+'abs CO2'!P289+'CH4'!P289*PCG!$C$5+N2O!P289*PCG!$C$6+HFC!P289+PFC!P289+'SF6'!P289</f>
        <v>1.1894756401496061</v>
      </c>
      <c r="Q289" s="94">
        <f>+'CO2'!Q289+'abs CO2'!Q289+'CH4'!Q289*PCG!$C$5+N2O!Q289*PCG!$C$6+HFC!Q289+PFC!Q289+'SF6'!Q289</f>
        <v>1.1272766404417633</v>
      </c>
      <c r="R289" s="94">
        <f>+'CO2'!R289+'abs CO2'!R289+'CH4'!R289*PCG!$C$5+N2O!R289*PCG!$C$6+HFC!R289+PFC!R289+'SF6'!R289</f>
        <v>1.0584226899039546</v>
      </c>
      <c r="S289" s="94">
        <f>+'CO2'!S289+'abs CO2'!S289+'CH4'!S289*PCG!$C$5+N2O!S289*PCG!$C$6+HFC!S289+PFC!S289+'SF6'!S289</f>
        <v>0.95545286861405998</v>
      </c>
      <c r="T289" s="94">
        <f>+'CO2'!T289+'abs CO2'!T289+'CH4'!T289*PCG!$C$5+N2O!T289*PCG!$C$6+HFC!T289+PFC!T289+'SF6'!T289</f>
        <v>0.85092471993816043</v>
      </c>
      <c r="U289" s="94">
        <f>+'CO2'!U289+'abs CO2'!U289+'CH4'!U289*PCG!$C$5+N2O!U289*PCG!$C$6+HFC!U289+PFC!U289+'SF6'!U289</f>
        <v>0.74214591114312012</v>
      </c>
      <c r="V289" s="94">
        <f>+'CO2'!V289+'abs CO2'!V289+'CH4'!V289*PCG!$C$5+N2O!V289*PCG!$C$6+HFC!V289+PFC!V289+'SF6'!V289</f>
        <v>0.63455419274934044</v>
      </c>
      <c r="W289" s="94">
        <f>+'CO2'!W289+'abs CO2'!W289+'CH4'!W289*PCG!$C$5+N2O!W289*PCG!$C$6+HFC!W289+PFC!W289+'SF6'!W289</f>
        <v>0.5301115208442001</v>
      </c>
      <c r="X289" s="94">
        <f>+'CO2'!X289+'abs CO2'!X289+'CH4'!X289*PCG!$C$5+N2O!X289*PCG!$C$6+HFC!X289+PFC!X289+'SF6'!X289</f>
        <v>0.53059399692840004</v>
      </c>
      <c r="Y289" s="94">
        <f>+'CO2'!Y289+'abs CO2'!Y289+'CH4'!Y289*PCG!$C$5+N2O!Y289*PCG!$C$6+HFC!Y289+PFC!Y289+'SF6'!Y289</f>
        <v>0.52739961725340012</v>
      </c>
      <c r="Z289" s="94">
        <f>+'CO2'!Z289+'abs CO2'!Z289+'CH4'!Z289*PCG!$C$5+N2O!Z289*PCG!$C$6+HFC!Z289+PFC!Z289+'SF6'!Z289</f>
        <v>0.52506688011839997</v>
      </c>
      <c r="AA289" s="94">
        <f>+'CO2'!AA289+'abs CO2'!AA289+'CH4'!AA289*PCG!$C$5+N2O!AA289*PCG!$C$6+HFC!AA289+PFC!AA289+'SF6'!AA289</f>
        <v>0.52286868168660006</v>
      </c>
      <c r="AB289" s="94">
        <f>+'CO2'!AB289+'abs CO2'!AB289+'CH4'!AB289*PCG!$C$5+N2O!AB289*PCG!$C$6+HFC!AB289+PFC!AB289+'SF6'!AB289</f>
        <v>0.51888483147780007</v>
      </c>
      <c r="AC289" s="94">
        <f>+'CO2'!AC289+'abs CO2'!AC289+'CH4'!AC289*PCG!$C$5+N2O!AC289*PCG!$C$6+HFC!AC289+PFC!AC289+'SF6'!AC289</f>
        <v>0.50080495332360009</v>
      </c>
      <c r="AD289" s="94">
        <f>+'CO2'!AD289+'abs CO2'!AD289+'CH4'!AD289*PCG!$C$5+N2O!AD289*PCG!$C$6+HFC!AD289+PFC!AD289+'SF6'!AD289</f>
        <v>0.47452408314539996</v>
      </c>
      <c r="AE289" s="94">
        <f>+'CO2'!AE289+'abs CO2'!AE289+'CH4'!AE289*PCG!$C$5+N2O!AE289*PCG!$C$6+HFC!AE289+PFC!AE289+'SF6'!AE289</f>
        <v>0.4482432129672001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0</v>
      </c>
      <c r="D291" s="33">
        <f t="shared" si="72"/>
        <v>0</v>
      </c>
      <c r="E291" s="33">
        <f t="shared" si="72"/>
        <v>0</v>
      </c>
      <c r="F291" s="33">
        <f t="shared" si="72"/>
        <v>0</v>
      </c>
      <c r="G291" s="33">
        <f t="shared" si="72"/>
        <v>0</v>
      </c>
      <c r="H291" s="33">
        <f t="shared" si="72"/>
        <v>0</v>
      </c>
      <c r="I291" s="33">
        <f t="shared" si="72"/>
        <v>0</v>
      </c>
      <c r="J291" s="33">
        <f t="shared" si="72"/>
        <v>0</v>
      </c>
      <c r="K291" s="33">
        <f t="shared" si="72"/>
        <v>0</v>
      </c>
      <c r="L291" s="33">
        <f t="shared" si="72"/>
        <v>0</v>
      </c>
      <c r="M291" s="33">
        <f t="shared" si="72"/>
        <v>0</v>
      </c>
      <c r="N291" s="33">
        <f t="shared" si="72"/>
        <v>0</v>
      </c>
      <c r="O291" s="33">
        <f t="shared" si="72"/>
        <v>0</v>
      </c>
      <c r="P291" s="33">
        <f t="shared" si="72"/>
        <v>0</v>
      </c>
      <c r="Q291" s="33">
        <f t="shared" si="72"/>
        <v>0</v>
      </c>
      <c r="R291" s="33">
        <f t="shared" si="72"/>
        <v>0</v>
      </c>
      <c r="S291" s="33">
        <f t="shared" si="72"/>
        <v>0</v>
      </c>
      <c r="T291" s="33">
        <f t="shared" si="72"/>
        <v>0</v>
      </c>
      <c r="U291" s="33">
        <f t="shared" si="72"/>
        <v>0</v>
      </c>
      <c r="V291" s="33">
        <f t="shared" si="72"/>
        <v>0</v>
      </c>
      <c r="W291" s="33">
        <f t="shared" si="72"/>
        <v>0</v>
      </c>
      <c r="X291" s="33">
        <f t="shared" si="72"/>
        <v>0</v>
      </c>
      <c r="Y291" s="33">
        <f t="shared" si="72"/>
        <v>0</v>
      </c>
      <c r="Z291" s="33">
        <f t="shared" si="72"/>
        <v>0</v>
      </c>
      <c r="AA291" s="33">
        <f t="shared" si="72"/>
        <v>0</v>
      </c>
      <c r="AB291" s="33">
        <f t="shared" si="72"/>
        <v>0</v>
      </c>
      <c r="AC291" s="33">
        <f t="shared" si="72"/>
        <v>0</v>
      </c>
      <c r="AD291" s="33">
        <f t="shared" si="72"/>
        <v>0</v>
      </c>
      <c r="AE291" s="33">
        <f t="shared" si="72"/>
        <v>0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0</v>
      </c>
      <c r="D292" s="94">
        <f>+'CO2'!D292+'abs CO2'!D292+'CH4'!D292*PCG!$C$5+N2O!D292*PCG!$C$6+HFC!D292+PFC!D292+'SF6'!D292</f>
        <v>0</v>
      </c>
      <c r="E292" s="94">
        <f>+'CO2'!E292+'abs CO2'!E292+'CH4'!E292*PCG!$C$5+N2O!E292*PCG!$C$6+HFC!E292+PFC!E292+'SF6'!E292</f>
        <v>0</v>
      </c>
      <c r="F292" s="94">
        <f>+'CO2'!F292+'abs CO2'!F292+'CH4'!F292*PCG!$C$5+N2O!F292*PCG!$C$6+HFC!F292+PFC!F292+'SF6'!F292</f>
        <v>0</v>
      </c>
      <c r="G292" s="94">
        <f>+'CO2'!G292+'abs CO2'!G292+'CH4'!G292*PCG!$C$5+N2O!G292*PCG!$C$6+HFC!G292+PFC!G292+'SF6'!G292</f>
        <v>0</v>
      </c>
      <c r="H292" s="94">
        <f>+'CO2'!H292+'abs CO2'!H292+'CH4'!H292*PCG!$C$5+N2O!H292*PCG!$C$6+HFC!H292+PFC!H292+'SF6'!H292</f>
        <v>0</v>
      </c>
      <c r="I292" s="94">
        <f>+'CO2'!I292+'abs CO2'!I292+'CH4'!I292*PCG!$C$5+N2O!I292*PCG!$C$6+HFC!I292+PFC!I292+'SF6'!I292</f>
        <v>0</v>
      </c>
      <c r="J292" s="94">
        <f>+'CO2'!J292+'abs CO2'!J292+'CH4'!J292*PCG!$C$5+N2O!J292*PCG!$C$6+HFC!J292+PFC!J292+'SF6'!J292</f>
        <v>0</v>
      </c>
      <c r="K292" s="94">
        <f>+'CO2'!K292+'abs CO2'!K292+'CH4'!K292*PCG!$C$5+N2O!K292*PCG!$C$6+HFC!K292+PFC!K292+'SF6'!K292</f>
        <v>0</v>
      </c>
      <c r="L292" s="94">
        <f>+'CO2'!L292+'abs CO2'!L292+'CH4'!L292*PCG!$C$5+N2O!L292*PCG!$C$6+HFC!L292+PFC!L292+'SF6'!L292</f>
        <v>0</v>
      </c>
      <c r="M292" s="94">
        <f>+'CO2'!M292+'abs CO2'!M292+'CH4'!M292*PCG!$C$5+N2O!M292*PCG!$C$6+HFC!M292+PFC!M292+'SF6'!M292</f>
        <v>0</v>
      </c>
      <c r="N292" s="94">
        <f>+'CO2'!N292+'abs CO2'!N292+'CH4'!N292*PCG!$C$5+N2O!N292*PCG!$C$6+HFC!N292+PFC!N292+'SF6'!N292</f>
        <v>0</v>
      </c>
      <c r="O292" s="94">
        <f>+'CO2'!O292+'abs CO2'!O292+'CH4'!O292*PCG!$C$5+N2O!O292*PCG!$C$6+HFC!O292+PFC!O292+'SF6'!O292</f>
        <v>0</v>
      </c>
      <c r="P292" s="94">
        <f>+'CO2'!P292+'abs CO2'!P292+'CH4'!P292*PCG!$C$5+N2O!P292*PCG!$C$6+HFC!P292+PFC!P292+'SF6'!P292</f>
        <v>0</v>
      </c>
      <c r="Q292" s="94">
        <f>+'CO2'!Q292+'abs CO2'!Q292+'CH4'!Q292*PCG!$C$5+N2O!Q292*PCG!$C$6+HFC!Q292+PFC!Q292+'SF6'!Q292</f>
        <v>0</v>
      </c>
      <c r="R292" s="94">
        <f>+'CO2'!R292+'abs CO2'!R292+'CH4'!R292*PCG!$C$5+N2O!R292*PCG!$C$6+HFC!R292+PFC!R292+'SF6'!R292</f>
        <v>0</v>
      </c>
      <c r="S292" s="94">
        <f>+'CO2'!S292+'abs CO2'!S292+'CH4'!S292*PCG!$C$5+N2O!S292*PCG!$C$6+HFC!S292+PFC!S292+'SF6'!S292</f>
        <v>0</v>
      </c>
      <c r="T292" s="94">
        <f>+'CO2'!T292+'abs CO2'!T292+'CH4'!T292*PCG!$C$5+N2O!T292*PCG!$C$6+HFC!T292+PFC!T292+'SF6'!T292</f>
        <v>0</v>
      </c>
      <c r="U292" s="94">
        <f>+'CO2'!U292+'abs CO2'!U292+'CH4'!U292*PCG!$C$5+N2O!U292*PCG!$C$6+HFC!U292+PFC!U292+'SF6'!U292</f>
        <v>0</v>
      </c>
      <c r="V292" s="94">
        <f>+'CO2'!V292+'abs CO2'!V292+'CH4'!V292*PCG!$C$5+N2O!V292*PCG!$C$6+HFC!V292+PFC!V292+'SF6'!V292</f>
        <v>0</v>
      </c>
      <c r="W292" s="94">
        <f>+'CO2'!W292+'abs CO2'!W292+'CH4'!W292*PCG!$C$5+N2O!W292*PCG!$C$6+HFC!W292+PFC!W292+'SF6'!W292</f>
        <v>0</v>
      </c>
      <c r="X292" s="94">
        <f>+'CO2'!X292+'abs CO2'!X292+'CH4'!X292*PCG!$C$5+N2O!X292*PCG!$C$6+HFC!X292+PFC!X292+'SF6'!X292</f>
        <v>0</v>
      </c>
      <c r="Y292" s="94">
        <f>+'CO2'!Y292+'abs CO2'!Y292+'CH4'!Y292*PCG!$C$5+N2O!Y292*PCG!$C$6+HFC!Y292+PFC!Y292+'SF6'!Y292</f>
        <v>0</v>
      </c>
      <c r="Z292" s="94">
        <f>+'CO2'!Z292+'abs CO2'!Z292+'CH4'!Z292*PCG!$C$5+N2O!Z292*PCG!$C$6+HFC!Z292+PFC!Z292+'SF6'!Z292</f>
        <v>0</v>
      </c>
      <c r="AA292" s="94">
        <f>+'CO2'!AA292+'abs CO2'!AA292+'CH4'!AA292*PCG!$C$5+N2O!AA292*PCG!$C$6+HFC!AA292+PFC!AA292+'SF6'!AA292</f>
        <v>0</v>
      </c>
      <c r="AB292" s="94">
        <f>+'CO2'!AB292+'abs CO2'!AB292+'CH4'!AB292*PCG!$C$5+N2O!AB292*PCG!$C$6+HFC!AB292+PFC!AB292+'SF6'!AB292</f>
        <v>0</v>
      </c>
      <c r="AC292" s="94">
        <f>+'CO2'!AC292+'abs CO2'!AC292+'CH4'!AC292*PCG!$C$5+N2O!AC292*PCG!$C$6+HFC!AC292+PFC!AC292+'SF6'!AC292</f>
        <v>0</v>
      </c>
      <c r="AD292" s="94">
        <f>+'CO2'!AD292+'abs CO2'!AD292+'CH4'!AD292*PCG!$C$5+N2O!AD292*PCG!$C$6+HFC!AD292+PFC!AD292+'SF6'!AD292</f>
        <v>0</v>
      </c>
      <c r="AE292" s="94">
        <f>+'CO2'!AE292+'abs CO2'!AE292+'CH4'!AE292*PCG!$C$5+N2O!AE292*PCG!$C$6+HFC!AE292+PFC!AE292+'SF6'!AE292</f>
        <v>0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0</v>
      </c>
      <c r="Y293" s="94">
        <f>+'CO2'!Y293+'abs CO2'!Y293+'CH4'!Y293*PCG!$C$5+N2O!Y293*PCG!$C$6+HFC!Y293+PFC!Y293+'SF6'!Y293</f>
        <v>0</v>
      </c>
      <c r="Z293" s="94">
        <f>+'CO2'!Z293+'abs CO2'!Z293+'CH4'!Z293*PCG!$C$5+N2O!Z293*PCG!$C$6+HFC!Z293+PFC!Z293+'SF6'!Z293</f>
        <v>0</v>
      </c>
      <c r="AA293" s="94">
        <f>+'CO2'!AA293+'abs CO2'!AA293+'CH4'!AA293*PCG!$C$5+N2O!AA293*PCG!$C$6+HFC!AA293+PFC!AA293+'SF6'!AA293</f>
        <v>0</v>
      </c>
      <c r="AB293" s="94">
        <f>+'CO2'!AB293+'abs CO2'!AB293+'CH4'!AB293*PCG!$C$5+N2O!AB293*PCG!$C$6+HFC!AB293+PFC!AB293+'SF6'!AB293</f>
        <v>0</v>
      </c>
      <c r="AC293" s="94">
        <f>+'CO2'!AC293+'abs CO2'!AC293+'CH4'!AC293*PCG!$C$5+N2O!AC293*PCG!$C$6+HFC!AC293+PFC!AC293+'SF6'!AC293</f>
        <v>0</v>
      </c>
      <c r="AD293" s="94">
        <f>+'CO2'!AD293+'abs CO2'!AD293+'CH4'!AD293*PCG!$C$5+N2O!AD293*PCG!$C$6+HFC!AD293+PFC!AD293+'SF6'!AD293</f>
        <v>0</v>
      </c>
      <c r="AE293" s="94">
        <f>+'CO2'!AE293+'abs CO2'!AE293+'CH4'!AE293*PCG!$C$5+N2O!AE293*PCG!$C$6+HFC!AE293+PFC!AE293+'SF6'!AE293</f>
        <v>0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1.9064668893582357</v>
      </c>
      <c r="D294" s="94">
        <f>+'CO2'!D294+'abs CO2'!D294+'CH4'!D294*PCG!$C$5+N2O!D294*PCG!$C$6+HFC!D294+PFC!D294+'SF6'!D294</f>
        <v>2.1549083555822781</v>
      </c>
      <c r="E294" s="94">
        <f>+'CO2'!E294+'abs CO2'!E294+'CH4'!E294*PCG!$C$5+N2O!E294*PCG!$C$6+HFC!E294+PFC!E294+'SF6'!E294</f>
        <v>2.339886009025216</v>
      </c>
      <c r="F294" s="94">
        <f>+'CO2'!F294+'abs CO2'!F294+'CH4'!F294*PCG!$C$5+N2O!F294*PCG!$C$6+HFC!F294+PFC!F294+'SF6'!F294</f>
        <v>2.3488209252751053</v>
      </c>
      <c r="G294" s="94">
        <f>+'CO2'!G294+'abs CO2'!G294+'CH4'!G294*PCG!$C$5+N2O!G294*PCG!$C$6+HFC!G294+PFC!G294+'SF6'!G294</f>
        <v>2.2264908363697451</v>
      </c>
      <c r="H294" s="94">
        <f>+'CO2'!H294+'abs CO2'!H294+'CH4'!H294*PCG!$C$5+N2O!H294*PCG!$C$6+HFC!H294+PFC!H294+'SF6'!H294</f>
        <v>2.4867526513680525</v>
      </c>
      <c r="I294" s="94">
        <f>+'CO2'!I294+'abs CO2'!I294+'CH4'!I294*PCG!$C$5+N2O!I294*PCG!$C$6+HFC!I294+PFC!I294+'SF6'!I294</f>
        <v>3.2886395041263961</v>
      </c>
      <c r="J294" s="94">
        <f>+'CO2'!J294+'abs CO2'!J294+'CH4'!J294*PCG!$C$5+N2O!J294*PCG!$C$6+HFC!J294+PFC!J294+'SF6'!J294</f>
        <v>2.3066722727006557</v>
      </c>
      <c r="K294" s="94">
        <f>+'CO2'!K294+'abs CO2'!K294+'CH4'!K294*PCG!$C$5+N2O!K294*PCG!$C$6+HFC!K294+PFC!K294+'SF6'!K294</f>
        <v>2.6160914674468385</v>
      </c>
      <c r="L294" s="94">
        <f>+'CO2'!L294+'abs CO2'!L294+'CH4'!L294*PCG!$C$5+N2O!L294*PCG!$C$6+HFC!L294+PFC!L294+'SF6'!L294</f>
        <v>3.0069514146993015</v>
      </c>
      <c r="M294" s="94">
        <f>+'CO2'!M294+'abs CO2'!M294+'CH4'!M294*PCG!$C$5+N2O!M294*PCG!$C$6+HFC!M294+PFC!M294+'SF6'!M294</f>
        <v>3.3448073325572114</v>
      </c>
      <c r="N294" s="94">
        <f>+'CO2'!N294+'abs CO2'!N294+'CH4'!N294*PCG!$C$5+N2O!N294*PCG!$C$6+HFC!N294+PFC!N294+'SF6'!N294</f>
        <v>3.0192622197549062</v>
      </c>
      <c r="O294" s="94">
        <f>+'CO2'!O294+'abs CO2'!O294+'CH4'!O294*PCG!$C$5+N2O!O294*PCG!$C$6+HFC!O294+PFC!O294+'SF6'!O294</f>
        <v>3.4077430988314412</v>
      </c>
      <c r="P294" s="94">
        <f>+'CO2'!P294+'abs CO2'!P294+'CH4'!P294*PCG!$C$5+N2O!P294*PCG!$C$6+HFC!P294+PFC!P294+'SF6'!P294</f>
        <v>3.7900276251877916</v>
      </c>
      <c r="Q294" s="94">
        <f>+'CO2'!Q294+'abs CO2'!Q294+'CH4'!Q294*PCG!$C$5+N2O!Q294*PCG!$C$6+HFC!Q294+PFC!Q294+'SF6'!Q294</f>
        <v>3.8799482999891266</v>
      </c>
      <c r="R294" s="94">
        <f>+'CO2'!R294+'abs CO2'!R294+'CH4'!R294*PCG!$C$5+N2O!R294*PCG!$C$6+HFC!R294+PFC!R294+'SF6'!R294</f>
        <v>3.2602466025536532</v>
      </c>
      <c r="S294" s="94">
        <f>+'CO2'!S294+'abs CO2'!S294+'CH4'!S294*PCG!$C$5+N2O!S294*PCG!$C$6+HFC!S294+PFC!S294+'SF6'!S294</f>
        <v>3.4462500804802985</v>
      </c>
      <c r="T294" s="94">
        <f>+'CO2'!T294+'abs CO2'!T294+'CH4'!T294*PCG!$C$5+N2O!T294*PCG!$C$6+HFC!T294+PFC!T294+'SF6'!T294</f>
        <v>3.4086181271974323</v>
      </c>
      <c r="U294" s="94">
        <f>+'CO2'!U294+'abs CO2'!U294+'CH4'!U294*PCG!$C$5+N2O!U294*PCG!$C$6+HFC!U294+PFC!U294+'SF6'!U294</f>
        <v>3.7854498476915306</v>
      </c>
      <c r="V294" s="94">
        <f>+'CO2'!V294+'abs CO2'!V294+'CH4'!V294*PCG!$C$5+N2O!V294*PCG!$C$6+HFC!V294+PFC!V294+'SF6'!V294</f>
        <v>3.3276043076960797</v>
      </c>
      <c r="W294" s="94">
        <f>+'CO2'!W294+'abs CO2'!W294+'CH4'!W294*PCG!$C$5+N2O!W294*PCG!$C$6+HFC!W294+PFC!W294+'SF6'!W294</f>
        <v>4.1659212457265733</v>
      </c>
      <c r="X294" s="94">
        <f>+'CO2'!X294+'abs CO2'!X294+'CH4'!X294*PCG!$C$5+N2O!X294*PCG!$C$6+HFC!X294+PFC!X294+'SF6'!X294</f>
        <v>4.1286338878590936</v>
      </c>
      <c r="Y294" s="94">
        <f>+'CO2'!Y294+'abs CO2'!Y294+'CH4'!Y294*PCG!$C$5+N2O!Y294*PCG!$C$6+HFC!Y294+PFC!Y294+'SF6'!Y294</f>
        <v>4.1111428360085869</v>
      </c>
      <c r="Z294" s="94">
        <f>+'CO2'!Z294+'abs CO2'!Z294+'CH4'!Z294*PCG!$C$5+N2O!Z294*PCG!$C$6+HFC!Z294+PFC!Z294+'SF6'!Z294</f>
        <v>4.4216082852886478</v>
      </c>
      <c r="AA294" s="94">
        <f>+'CO2'!AA294+'abs CO2'!AA294+'CH4'!AA294*PCG!$C$5+N2O!AA294*PCG!$C$6+HFC!AA294+PFC!AA294+'SF6'!AA294</f>
        <v>4.2129163351304504</v>
      </c>
      <c r="AB294" s="94">
        <f>+'CO2'!AB294+'abs CO2'!AB294+'CH4'!AB294*PCG!$C$5+N2O!AB294*PCG!$C$6+HFC!AB294+PFC!AB294+'SF6'!AB294</f>
        <v>4.7820790649290998</v>
      </c>
      <c r="AC294" s="94">
        <f>+'CO2'!AC294+'abs CO2'!AC294+'CH4'!AC294*PCG!$C$5+N2O!AC294*PCG!$C$6+HFC!AC294+PFC!AC294+'SF6'!AC294</f>
        <v>3.9420485815910724</v>
      </c>
      <c r="AD294" s="94">
        <f>+'CO2'!AD294+'abs CO2'!AD294+'CH4'!AD294*PCG!$C$5+N2O!AD294*PCG!$C$6+HFC!AD294+PFC!AD294+'SF6'!AD294</f>
        <v>3.9884530117661297</v>
      </c>
      <c r="AE294" s="94">
        <f>+'CO2'!AE294+'abs CO2'!AE294+'CH4'!AE294*PCG!$C$5+N2O!AE294*PCG!$C$6+HFC!AE294+PFC!AE294+'SF6'!AE294</f>
        <v>4.0387327276498732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-8.9695892404810724</v>
      </c>
      <c r="D297" s="32">
        <f t="shared" ref="D297:AE297" si="73">+D298+D383+D391+D399+D407+D415+D423+D424</f>
        <v>-9.5129476460777145</v>
      </c>
      <c r="E297" s="32">
        <f t="shared" si="73"/>
        <v>-11.485816896277825</v>
      </c>
      <c r="F297" s="32">
        <f t="shared" si="73"/>
        <v>-14.335364700343757</v>
      </c>
      <c r="G297" s="32">
        <f t="shared" si="73"/>
        <v>-16.186268645456938</v>
      </c>
      <c r="H297" s="32">
        <f t="shared" si="73"/>
        <v>-17.488477715200428</v>
      </c>
      <c r="I297" s="32">
        <f t="shared" si="73"/>
        <v>-18.071562360291715</v>
      </c>
      <c r="J297" s="32">
        <f t="shared" si="73"/>
        <v>-18.532470174364896</v>
      </c>
      <c r="K297" s="32">
        <f t="shared" si="73"/>
        <v>-19.774617785904997</v>
      </c>
      <c r="L297" s="32">
        <f t="shared" si="73"/>
        <v>-20.804491739124444</v>
      </c>
      <c r="M297" s="32">
        <f t="shared" si="73"/>
        <v>-21.913895934066002</v>
      </c>
      <c r="N297" s="32">
        <f t="shared" si="73"/>
        <v>-23.180747949626944</v>
      </c>
      <c r="O297" s="32">
        <f t="shared" si="73"/>
        <v>-24.398495944193584</v>
      </c>
      <c r="P297" s="32">
        <f t="shared" si="73"/>
        <v>-25.803825492298198</v>
      </c>
      <c r="Q297" s="32">
        <f t="shared" si="73"/>
        <v>-27.318524323028232</v>
      </c>
      <c r="R297" s="32">
        <f t="shared" si="73"/>
        <v>-29.992776209923267</v>
      </c>
      <c r="S297" s="32">
        <f t="shared" si="73"/>
        <v>-31.883016695825173</v>
      </c>
      <c r="T297" s="32">
        <f t="shared" si="73"/>
        <v>-32.981883618093008</v>
      </c>
      <c r="U297" s="32">
        <f t="shared" si="73"/>
        <v>-33.815747810178109</v>
      </c>
      <c r="V297" s="32">
        <f t="shared" si="73"/>
        <v>-33.827526671654752</v>
      </c>
      <c r="W297" s="32">
        <f t="shared" si="73"/>
        <v>-33.855914149139501</v>
      </c>
      <c r="X297" s="32">
        <f t="shared" si="73"/>
        <v>-33.868229519534545</v>
      </c>
      <c r="Y297" s="28">
        <f t="shared" si="73"/>
        <v>-33.756112789292615</v>
      </c>
      <c r="Z297" s="28">
        <f t="shared" si="73"/>
        <v>-33.963241895821518</v>
      </c>
      <c r="AA297" s="28">
        <f t="shared" si="73"/>
        <v>-34.009854352315891</v>
      </c>
      <c r="AB297" s="28">
        <f t="shared" si="73"/>
        <v>-34.198691072873828</v>
      </c>
      <c r="AC297" s="28">
        <f t="shared" si="73"/>
        <v>-32.621247430874845</v>
      </c>
      <c r="AD297" s="28">
        <f t="shared" si="73"/>
        <v>-33.6302674352685</v>
      </c>
      <c r="AE297" s="28">
        <f t="shared" si="73"/>
        <v>-33.030239939420156</v>
      </c>
    </row>
    <row r="298" spans="1:31" x14ac:dyDescent="0.2">
      <c r="A298" s="9" t="s">
        <v>549</v>
      </c>
      <c r="B298" s="4" t="s">
        <v>550</v>
      </c>
      <c r="C298" s="33">
        <f>+C299+C367</f>
        <v>-8.976150065850673</v>
      </c>
      <c r="D298" s="33">
        <f t="shared" ref="D298:AE298" si="74">+D299+D367</f>
        <v>-9.5142470077417141</v>
      </c>
      <c r="E298" s="33">
        <f t="shared" si="74"/>
        <v>-11.487801885922625</v>
      </c>
      <c r="F298" s="33">
        <f t="shared" si="74"/>
        <v>-14.336470473834957</v>
      </c>
      <c r="G298" s="33">
        <f t="shared" si="74"/>
        <v>-16.186731174404137</v>
      </c>
      <c r="H298" s="33">
        <f t="shared" si="74"/>
        <v>-17.489715788032427</v>
      </c>
      <c r="I298" s="33">
        <f t="shared" si="74"/>
        <v>-18.080945084874116</v>
      </c>
      <c r="J298" s="33">
        <f t="shared" si="74"/>
        <v>-18.534502819438817</v>
      </c>
      <c r="K298" s="33">
        <f t="shared" si="74"/>
        <v>-19.775893938506599</v>
      </c>
      <c r="L298" s="33">
        <f t="shared" si="74"/>
        <v>-20.805333067636443</v>
      </c>
      <c r="M298" s="33">
        <f t="shared" si="74"/>
        <v>-21.914698260594001</v>
      </c>
      <c r="N298" s="33">
        <f t="shared" si="74"/>
        <v>-23.182145104442945</v>
      </c>
      <c r="O298" s="33">
        <f t="shared" si="74"/>
        <v>-24.400144171879983</v>
      </c>
      <c r="P298" s="33">
        <f t="shared" si="74"/>
        <v>-25.820196104368598</v>
      </c>
      <c r="Q298" s="33">
        <f t="shared" si="74"/>
        <v>-27.347376753487112</v>
      </c>
      <c r="R298" s="33">
        <f t="shared" si="74"/>
        <v>-29.993385409385667</v>
      </c>
      <c r="S298" s="33">
        <f t="shared" si="74"/>
        <v>-31.888910452778774</v>
      </c>
      <c r="T298" s="33">
        <f t="shared" si="74"/>
        <v>-32.981883618093008</v>
      </c>
      <c r="U298" s="33">
        <f t="shared" si="74"/>
        <v>-33.815747810178109</v>
      </c>
      <c r="V298" s="33">
        <f t="shared" si="74"/>
        <v>-33.827526671654752</v>
      </c>
      <c r="W298" s="33">
        <f t="shared" si="74"/>
        <v>-33.855914149139501</v>
      </c>
      <c r="X298" s="33">
        <f t="shared" si="74"/>
        <v>-33.868229519534545</v>
      </c>
      <c r="Y298" s="21">
        <f t="shared" si="74"/>
        <v>-33.759094615852618</v>
      </c>
      <c r="Z298" s="21">
        <f t="shared" si="74"/>
        <v>-33.963241895821518</v>
      </c>
      <c r="AA298" s="21">
        <f t="shared" si="74"/>
        <v>-34.009854352315891</v>
      </c>
      <c r="AB298" s="21">
        <f t="shared" si="74"/>
        <v>-34.198691072873828</v>
      </c>
      <c r="AC298" s="21">
        <f t="shared" si="74"/>
        <v>-32.632101702234849</v>
      </c>
      <c r="AD298" s="21">
        <f t="shared" si="74"/>
        <v>-33.635262445157139</v>
      </c>
      <c r="AE298" s="21">
        <f t="shared" si="74"/>
        <v>-33.035417504670718</v>
      </c>
    </row>
    <row r="299" spans="1:31" x14ac:dyDescent="0.2">
      <c r="A299" s="9" t="s">
        <v>551</v>
      </c>
      <c r="B299" s="4" t="s">
        <v>552</v>
      </c>
      <c r="C299" s="33">
        <f>+C300+C349+C364</f>
        <v>-6.562815035808349E-2</v>
      </c>
      <c r="D299" s="33">
        <f t="shared" ref="D299:AE299" si="75">+D300+D349+D364</f>
        <v>-0.10554122522401568</v>
      </c>
      <c r="E299" s="33">
        <f t="shared" si="75"/>
        <v>0.46351949219243027</v>
      </c>
      <c r="F299" s="33">
        <f t="shared" si="75"/>
        <v>-0.1055412252240148</v>
      </c>
      <c r="G299" s="33">
        <f t="shared" si="75"/>
        <v>-6.9619457844675825E-2</v>
      </c>
      <c r="H299" s="33">
        <f t="shared" si="75"/>
        <v>-0.45532747200745533</v>
      </c>
      <c r="I299" s="33">
        <f t="shared" si="75"/>
        <v>-0.91251907634903118</v>
      </c>
      <c r="J299" s="33">
        <f t="shared" si="75"/>
        <v>-1.3076534036966785</v>
      </c>
      <c r="K299" s="33">
        <f t="shared" si="75"/>
        <v>-1.6357770679006802</v>
      </c>
      <c r="L299" s="33">
        <f t="shared" si="75"/>
        <v>-1.8412977498168652</v>
      </c>
      <c r="M299" s="33">
        <f t="shared" si="75"/>
        <v>-3.2159788835101142</v>
      </c>
      <c r="N299" s="33">
        <f t="shared" si="75"/>
        <v>-3.2716836890669985</v>
      </c>
      <c r="O299" s="33">
        <f t="shared" si="75"/>
        <v>-4.2602357565557725</v>
      </c>
      <c r="P299" s="33">
        <f t="shared" si="75"/>
        <v>-3.6484936326895774</v>
      </c>
      <c r="Q299" s="33">
        <f t="shared" si="75"/>
        <v>-5.5439433047183959</v>
      </c>
      <c r="R299" s="33">
        <f t="shared" si="75"/>
        <v>-7.6195864512443858</v>
      </c>
      <c r="S299" s="33">
        <f t="shared" si="75"/>
        <v>-7.8596716718800721</v>
      </c>
      <c r="T299" s="33">
        <f t="shared" si="75"/>
        <v>-7.7331007652830515</v>
      </c>
      <c r="U299" s="33">
        <f t="shared" si="75"/>
        <v>-7.6518695890311976</v>
      </c>
      <c r="V299" s="33">
        <f t="shared" si="75"/>
        <v>-8.0527894296632816</v>
      </c>
      <c r="W299" s="33">
        <f t="shared" si="75"/>
        <v>-9.2765765786530405</v>
      </c>
      <c r="X299" s="33">
        <f t="shared" si="75"/>
        <v>-9.7870758160731963</v>
      </c>
      <c r="Y299" s="21">
        <f t="shared" si="75"/>
        <v>-12.220556507988617</v>
      </c>
      <c r="Z299" s="21">
        <f t="shared" si="75"/>
        <v>-14.704311658453411</v>
      </c>
      <c r="AA299" s="21">
        <f t="shared" si="75"/>
        <v>-16.637106582896298</v>
      </c>
      <c r="AB299" s="21">
        <f t="shared" si="75"/>
        <v>-18.083295255466179</v>
      </c>
      <c r="AC299" s="21">
        <f t="shared" si="75"/>
        <v>-17.095503710452327</v>
      </c>
      <c r="AD299" s="21">
        <f t="shared" si="75"/>
        <v>-18.541252323636279</v>
      </c>
      <c r="AE299" s="21">
        <f t="shared" si="75"/>
        <v>-19.17368901255346</v>
      </c>
    </row>
    <row r="300" spans="1:31" x14ac:dyDescent="0.2">
      <c r="A300" s="9" t="s">
        <v>553</v>
      </c>
      <c r="B300" s="4" t="s">
        <v>554</v>
      </c>
      <c r="C300" s="33">
        <f>+C301+C341</f>
        <v>-0.10554122522401568</v>
      </c>
      <c r="D300" s="33">
        <f t="shared" ref="D300:AE300" si="76">+D301+D341</f>
        <v>-0.10554122522401568</v>
      </c>
      <c r="E300" s="33">
        <f t="shared" si="76"/>
        <v>-0.1055412252240148</v>
      </c>
      <c r="F300" s="33">
        <f t="shared" si="76"/>
        <v>-0.1055412252240148</v>
      </c>
      <c r="G300" s="33">
        <f t="shared" si="76"/>
        <v>-0.1055412252240148</v>
      </c>
      <c r="H300" s="33">
        <f t="shared" si="76"/>
        <v>-0.45532747200745533</v>
      </c>
      <c r="I300" s="33">
        <f t="shared" si="76"/>
        <v>-0.91251907634903118</v>
      </c>
      <c r="J300" s="33">
        <f t="shared" si="76"/>
        <v>-1.3076534036966785</v>
      </c>
      <c r="K300" s="33">
        <f t="shared" si="76"/>
        <v>-1.6357770679006802</v>
      </c>
      <c r="L300" s="33">
        <f t="shared" si="76"/>
        <v>-1.8572629797632381</v>
      </c>
      <c r="M300" s="33">
        <f t="shared" si="76"/>
        <v>-3.2846293722795177</v>
      </c>
      <c r="N300" s="33">
        <f t="shared" si="76"/>
        <v>-3.3141385473024827</v>
      </c>
      <c r="O300" s="33">
        <f t="shared" si="76"/>
        <v>-4.2766008923487604</v>
      </c>
      <c r="P300" s="33">
        <f t="shared" si="76"/>
        <v>-3.6528441567971894</v>
      </c>
      <c r="Q300" s="33">
        <f t="shared" si="76"/>
        <v>-5.6173545345631517</v>
      </c>
      <c r="R300" s="33">
        <f t="shared" si="76"/>
        <v>-7.6195864512443858</v>
      </c>
      <c r="S300" s="33">
        <f t="shared" si="76"/>
        <v>-7.8596716718800721</v>
      </c>
      <c r="T300" s="33">
        <f t="shared" si="76"/>
        <v>-7.7331007652830515</v>
      </c>
      <c r="U300" s="33">
        <f t="shared" si="76"/>
        <v>-7.6518695890311976</v>
      </c>
      <c r="V300" s="33">
        <f t="shared" si="76"/>
        <v>-8.0527894296632816</v>
      </c>
      <c r="W300" s="33">
        <f t="shared" si="76"/>
        <v>-9.2765765786530405</v>
      </c>
      <c r="X300" s="33">
        <f t="shared" si="76"/>
        <v>-9.7870758160731963</v>
      </c>
      <c r="Y300" s="21">
        <f t="shared" si="76"/>
        <v>-12.372536411670554</v>
      </c>
      <c r="Z300" s="21">
        <f t="shared" si="76"/>
        <v>-14.704311658453411</v>
      </c>
      <c r="AA300" s="21">
        <f t="shared" si="76"/>
        <v>-16.63711278475451</v>
      </c>
      <c r="AB300" s="21">
        <f t="shared" si="76"/>
        <v>-18.083295255466179</v>
      </c>
      <c r="AC300" s="21">
        <f t="shared" si="76"/>
        <v>-18.687956831091302</v>
      </c>
      <c r="AD300" s="21">
        <f t="shared" si="76"/>
        <v>-19.149630926434181</v>
      </c>
      <c r="AE300" s="21">
        <f t="shared" si="76"/>
        <v>-20.409866305837788</v>
      </c>
    </row>
    <row r="301" spans="1:31" x14ac:dyDescent="0.2">
      <c r="A301" s="9" t="s">
        <v>555</v>
      </c>
      <c r="B301" s="4" t="s">
        <v>556</v>
      </c>
      <c r="C301" s="33">
        <f>+C302+C315+C328</f>
        <v>0</v>
      </c>
      <c r="D301" s="33">
        <f t="shared" ref="D301:AE301" si="77">+D302+D315+D328</f>
        <v>0</v>
      </c>
      <c r="E301" s="33">
        <f t="shared" si="77"/>
        <v>0</v>
      </c>
      <c r="F301" s="33">
        <f t="shared" si="77"/>
        <v>0</v>
      </c>
      <c r="G301" s="33">
        <f t="shared" si="77"/>
        <v>0</v>
      </c>
      <c r="H301" s="33">
        <f t="shared" si="77"/>
        <v>0</v>
      </c>
      <c r="I301" s="33">
        <f t="shared" si="77"/>
        <v>0</v>
      </c>
      <c r="J301" s="33">
        <f t="shared" si="77"/>
        <v>0</v>
      </c>
      <c r="K301" s="33">
        <f t="shared" si="77"/>
        <v>0</v>
      </c>
      <c r="L301" s="33">
        <f t="shared" si="77"/>
        <v>0</v>
      </c>
      <c r="M301" s="33">
        <f t="shared" si="77"/>
        <v>0</v>
      </c>
      <c r="N301" s="33">
        <f t="shared" si="77"/>
        <v>0</v>
      </c>
      <c r="O301" s="33">
        <f t="shared" si="77"/>
        <v>0</v>
      </c>
      <c r="P301" s="33">
        <f t="shared" si="77"/>
        <v>0</v>
      </c>
      <c r="Q301" s="33">
        <f t="shared" si="77"/>
        <v>0</v>
      </c>
      <c r="R301" s="33">
        <f t="shared" si="77"/>
        <v>0</v>
      </c>
      <c r="S301" s="33">
        <f t="shared" si="77"/>
        <v>0</v>
      </c>
      <c r="T301" s="33">
        <f t="shared" si="77"/>
        <v>0</v>
      </c>
      <c r="U301" s="33">
        <f t="shared" si="77"/>
        <v>0</v>
      </c>
      <c r="V301" s="33">
        <f t="shared" si="77"/>
        <v>0</v>
      </c>
      <c r="W301" s="33">
        <f t="shared" si="77"/>
        <v>0</v>
      </c>
      <c r="X301" s="33">
        <f t="shared" si="77"/>
        <v>-3.431611324673782E-3</v>
      </c>
      <c r="Y301" s="21">
        <f t="shared" si="77"/>
        <v>-3.431611324673782E-3</v>
      </c>
      <c r="Z301" s="21">
        <f t="shared" si="77"/>
        <v>-1.0265752522117332E-2</v>
      </c>
      <c r="AA301" s="21">
        <f t="shared" si="77"/>
        <v>-1.2301454155398388E-2</v>
      </c>
      <c r="AB301" s="21">
        <f t="shared" si="77"/>
        <v>-0.18292233247625495</v>
      </c>
      <c r="AC301" s="21">
        <f t="shared" si="77"/>
        <v>-0.18292233247625495</v>
      </c>
      <c r="AD301" s="21">
        <f t="shared" si="77"/>
        <v>-0.19103605755747521</v>
      </c>
      <c r="AE301" s="21">
        <f t="shared" si="77"/>
        <v>-0.19103605755747521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0</v>
      </c>
      <c r="D302" s="33">
        <f t="shared" si="78"/>
        <v>0</v>
      </c>
      <c r="E302" s="33">
        <f t="shared" si="78"/>
        <v>0</v>
      </c>
      <c r="F302" s="33">
        <f t="shared" si="78"/>
        <v>0</v>
      </c>
      <c r="G302" s="33">
        <f t="shared" si="78"/>
        <v>0</v>
      </c>
      <c r="H302" s="33">
        <f t="shared" si="78"/>
        <v>0</v>
      </c>
      <c r="I302" s="33">
        <f t="shared" si="78"/>
        <v>0</v>
      </c>
      <c r="J302" s="33">
        <f t="shared" si="78"/>
        <v>0</v>
      </c>
      <c r="K302" s="33">
        <f t="shared" si="78"/>
        <v>0</v>
      </c>
      <c r="L302" s="33">
        <f t="shared" si="78"/>
        <v>0</v>
      </c>
      <c r="M302" s="33">
        <f t="shared" si="78"/>
        <v>0</v>
      </c>
      <c r="N302" s="33">
        <f t="shared" si="78"/>
        <v>0</v>
      </c>
      <c r="O302" s="33">
        <f t="shared" si="78"/>
        <v>0</v>
      </c>
      <c r="P302" s="33">
        <f t="shared" si="78"/>
        <v>0</v>
      </c>
      <c r="Q302" s="33">
        <f t="shared" si="78"/>
        <v>0</v>
      </c>
      <c r="R302" s="33">
        <f t="shared" si="78"/>
        <v>0</v>
      </c>
      <c r="S302" s="33">
        <f t="shared" si="78"/>
        <v>0</v>
      </c>
      <c r="T302" s="33">
        <f t="shared" si="78"/>
        <v>0</v>
      </c>
      <c r="U302" s="33">
        <f t="shared" si="78"/>
        <v>0</v>
      </c>
      <c r="V302" s="33">
        <f t="shared" si="78"/>
        <v>0</v>
      </c>
      <c r="W302" s="33">
        <f t="shared" si="78"/>
        <v>0</v>
      </c>
      <c r="X302" s="33">
        <f t="shared" si="78"/>
        <v>0</v>
      </c>
      <c r="Y302" s="33">
        <f t="shared" si="78"/>
        <v>0</v>
      </c>
      <c r="Z302" s="33">
        <f t="shared" si="78"/>
        <v>0</v>
      </c>
      <c r="AA302" s="33">
        <f t="shared" si="78"/>
        <v>0</v>
      </c>
      <c r="AB302" s="33">
        <f t="shared" si="78"/>
        <v>0</v>
      </c>
      <c r="AC302" s="33">
        <f t="shared" si="78"/>
        <v>0</v>
      </c>
      <c r="AD302" s="33">
        <f t="shared" si="78"/>
        <v>0</v>
      </c>
      <c r="AE302" s="33">
        <f t="shared" si="78"/>
        <v>0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0</v>
      </c>
      <c r="D304" s="94">
        <f>+'CO2'!D304+'abs CO2'!D304+'CH4'!D304*PCG!$C$5+N2O!D304*PCG!$C$6+HFC!D304+PFC!D304+'SF6'!D304</f>
        <v>0</v>
      </c>
      <c r="E304" s="94">
        <f>+'CO2'!E304+'abs CO2'!E304+'CH4'!E304*PCG!$C$5+N2O!E304*PCG!$C$6+HFC!E304+PFC!E304+'SF6'!E304</f>
        <v>0</v>
      </c>
      <c r="F304" s="94">
        <f>+'CO2'!F304+'abs CO2'!F304+'CH4'!F304*PCG!$C$5+N2O!F304*PCG!$C$6+HFC!F304+PFC!F304+'SF6'!F304</f>
        <v>0</v>
      </c>
      <c r="G304" s="94">
        <f>+'CO2'!G304+'abs CO2'!G304+'CH4'!G304*PCG!$C$5+N2O!G304*PCG!$C$6+HFC!G304+PFC!G304+'SF6'!G304</f>
        <v>0</v>
      </c>
      <c r="H304" s="94">
        <f>+'CO2'!H304+'abs CO2'!H304+'CH4'!H304*PCG!$C$5+N2O!H304*PCG!$C$6+HFC!H304+PFC!H304+'SF6'!H304</f>
        <v>0</v>
      </c>
      <c r="I304" s="94">
        <f>+'CO2'!I304+'abs CO2'!I304+'CH4'!I304*PCG!$C$5+N2O!I304*PCG!$C$6+HFC!I304+PFC!I304+'SF6'!I304</f>
        <v>0</v>
      </c>
      <c r="J304" s="94">
        <f>+'CO2'!J304+'abs CO2'!J304+'CH4'!J304*PCG!$C$5+N2O!J304*PCG!$C$6+HFC!J304+PFC!J304+'SF6'!J304</f>
        <v>0</v>
      </c>
      <c r="K304" s="94">
        <f>+'CO2'!K304+'abs CO2'!K304+'CH4'!K304*PCG!$C$5+N2O!K304*PCG!$C$6+HFC!K304+PFC!K304+'SF6'!K304</f>
        <v>0</v>
      </c>
      <c r="L304" s="94">
        <f>+'CO2'!L304+'abs CO2'!L304+'CH4'!L304*PCG!$C$5+N2O!L304*PCG!$C$6+HFC!L304+PFC!L304+'SF6'!L304</f>
        <v>0</v>
      </c>
      <c r="M304" s="94">
        <f>+'CO2'!M304+'abs CO2'!M304+'CH4'!M304*PCG!$C$5+N2O!M304*PCG!$C$6+HFC!M304+PFC!M304+'SF6'!M304</f>
        <v>0</v>
      </c>
      <c r="N304" s="94">
        <f>+'CO2'!N304+'abs CO2'!N304+'CH4'!N304*PCG!$C$5+N2O!N304*PCG!$C$6+HFC!N304+PFC!N304+'SF6'!N304</f>
        <v>0</v>
      </c>
      <c r="O304" s="94">
        <f>+'CO2'!O304+'abs CO2'!O304+'CH4'!O304*PCG!$C$5+N2O!O304*PCG!$C$6+HFC!O304+PFC!O304+'SF6'!O304</f>
        <v>0</v>
      </c>
      <c r="P304" s="94">
        <f>+'CO2'!P304+'abs CO2'!P304+'CH4'!P304*PCG!$C$5+N2O!P304*PCG!$C$6+HFC!P304+PFC!P304+'SF6'!P304</f>
        <v>0</v>
      </c>
      <c r="Q304" s="94">
        <f>+'CO2'!Q304+'abs CO2'!Q304+'CH4'!Q304*PCG!$C$5+N2O!Q304*PCG!$C$6+HFC!Q304+PFC!Q304+'SF6'!Q304</f>
        <v>0</v>
      </c>
      <c r="R304" s="94">
        <f>+'CO2'!R304+'abs CO2'!R304+'CH4'!R304*PCG!$C$5+N2O!R304*PCG!$C$6+HFC!R304+PFC!R304+'SF6'!R304</f>
        <v>0</v>
      </c>
      <c r="S304" s="94">
        <f>+'CO2'!S304+'abs CO2'!S304+'CH4'!S304*PCG!$C$5+N2O!S304*PCG!$C$6+HFC!S304+PFC!S304+'SF6'!S304</f>
        <v>0</v>
      </c>
      <c r="T304" s="94">
        <f>+'CO2'!T304+'abs CO2'!T304+'CH4'!T304*PCG!$C$5+N2O!T304*PCG!$C$6+HFC!T304+PFC!T304+'SF6'!T304</f>
        <v>0</v>
      </c>
      <c r="U304" s="94">
        <f>+'CO2'!U304+'abs CO2'!U304+'CH4'!U304*PCG!$C$5+N2O!U304*PCG!$C$6+HFC!U304+PFC!U304+'SF6'!U304</f>
        <v>0</v>
      </c>
      <c r="V304" s="94">
        <f>+'CO2'!V304+'abs CO2'!V304+'CH4'!V304*PCG!$C$5+N2O!V304*PCG!$C$6+HFC!V304+PFC!V304+'SF6'!V304</f>
        <v>0</v>
      </c>
      <c r="W304" s="94">
        <f>+'CO2'!W304+'abs CO2'!W304+'CH4'!W304*PCG!$C$5+N2O!W304*PCG!$C$6+HFC!W304+PFC!W304+'SF6'!W304</f>
        <v>0</v>
      </c>
      <c r="X304" s="94">
        <f>+'CO2'!X304+'abs CO2'!X304+'CH4'!X304*PCG!$C$5+N2O!X304*PCG!$C$6+HFC!X304+PFC!X304+'SF6'!X304</f>
        <v>0</v>
      </c>
      <c r="Y304" s="94">
        <f>+'CO2'!Y304+'abs CO2'!Y304+'CH4'!Y304*PCG!$C$5+N2O!Y304*PCG!$C$6+HFC!Y304+PFC!Y304+'SF6'!Y304</f>
        <v>0</v>
      </c>
      <c r="Z304" s="94">
        <f>+'CO2'!Z304+'abs CO2'!Z304+'CH4'!Z304*PCG!$C$5+N2O!Z304*PCG!$C$6+HFC!Z304+PFC!Z304+'SF6'!Z304</f>
        <v>0</v>
      </c>
      <c r="AA304" s="94">
        <f>+'CO2'!AA304+'abs CO2'!AA304+'CH4'!AA304*PCG!$C$5+N2O!AA304*PCG!$C$6+HFC!AA304+PFC!AA304+'SF6'!AA304</f>
        <v>0</v>
      </c>
      <c r="AB304" s="94">
        <f>+'CO2'!AB304+'abs CO2'!AB304+'CH4'!AB304*PCG!$C$5+N2O!AB304*PCG!$C$6+HFC!AB304+PFC!AB304+'SF6'!AB304</f>
        <v>0</v>
      </c>
      <c r="AC304" s="94">
        <f>+'CO2'!AC304+'abs CO2'!AC304+'CH4'!AC304*PCG!$C$5+N2O!AC304*PCG!$C$6+HFC!AC304+PFC!AC304+'SF6'!AC304</f>
        <v>0</v>
      </c>
      <c r="AD304" s="94">
        <f>+'CO2'!AD304+'abs CO2'!AD304+'CH4'!AD304*PCG!$C$5+N2O!AD304*PCG!$C$6+HFC!AD304+PFC!AD304+'SF6'!AD304</f>
        <v>0</v>
      </c>
      <c r="AE304" s="94">
        <f>+'CO2'!AE304+'abs CO2'!AE304+'CH4'!AE304*PCG!$C$5+N2O!AE304*PCG!$C$6+HFC!AE304+PFC!AE304+'SF6'!AE304</f>
        <v>0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0</v>
      </c>
      <c r="D305" s="94">
        <f>+'CO2'!D305+'abs CO2'!D305+'CH4'!D305*PCG!$C$5+N2O!D305*PCG!$C$6+HFC!D305+PFC!D305+'SF6'!D305</f>
        <v>0</v>
      </c>
      <c r="E305" s="94">
        <f>+'CO2'!E305+'abs CO2'!E305+'CH4'!E305*PCG!$C$5+N2O!E305*PCG!$C$6+HFC!E305+PFC!E305+'SF6'!E305</f>
        <v>0</v>
      </c>
      <c r="F305" s="94">
        <f>+'CO2'!F305+'abs CO2'!F305+'CH4'!F305*PCG!$C$5+N2O!F305*PCG!$C$6+HFC!F305+PFC!F305+'SF6'!F305</f>
        <v>0</v>
      </c>
      <c r="G305" s="94">
        <f>+'CO2'!G305+'abs CO2'!G305+'CH4'!G305*PCG!$C$5+N2O!G305*PCG!$C$6+HFC!G305+PFC!G305+'SF6'!G305</f>
        <v>0</v>
      </c>
      <c r="H305" s="94">
        <f>+'CO2'!H305+'abs CO2'!H305+'CH4'!H305*PCG!$C$5+N2O!H305*PCG!$C$6+HFC!H305+PFC!H305+'SF6'!H305</f>
        <v>0</v>
      </c>
      <c r="I305" s="94">
        <f>+'CO2'!I305+'abs CO2'!I305+'CH4'!I305*PCG!$C$5+N2O!I305*PCG!$C$6+HFC!I305+PFC!I305+'SF6'!I305</f>
        <v>0</v>
      </c>
      <c r="J305" s="94">
        <f>+'CO2'!J305+'abs CO2'!J305+'CH4'!J305*PCG!$C$5+N2O!J305*PCG!$C$6+HFC!J305+PFC!J305+'SF6'!J305</f>
        <v>0</v>
      </c>
      <c r="K305" s="94">
        <f>+'CO2'!K305+'abs CO2'!K305+'CH4'!K305*PCG!$C$5+N2O!K305*PCG!$C$6+HFC!K305+PFC!K305+'SF6'!K305</f>
        <v>0</v>
      </c>
      <c r="L305" s="94">
        <f>+'CO2'!L305+'abs CO2'!L305+'CH4'!L305*PCG!$C$5+N2O!L305*PCG!$C$6+HFC!L305+PFC!L305+'SF6'!L305</f>
        <v>0</v>
      </c>
      <c r="M305" s="94">
        <f>+'CO2'!M305+'abs CO2'!M305+'CH4'!M305*PCG!$C$5+N2O!M305*PCG!$C$6+HFC!M305+PFC!M305+'SF6'!M305</f>
        <v>0</v>
      </c>
      <c r="N305" s="94">
        <f>+'CO2'!N305+'abs CO2'!N305+'CH4'!N305*PCG!$C$5+N2O!N305*PCG!$C$6+HFC!N305+PFC!N305+'SF6'!N305</f>
        <v>0</v>
      </c>
      <c r="O305" s="94">
        <f>+'CO2'!O305+'abs CO2'!O305+'CH4'!O305*PCG!$C$5+N2O!O305*PCG!$C$6+HFC!O305+PFC!O305+'SF6'!O305</f>
        <v>0</v>
      </c>
      <c r="P305" s="94">
        <f>+'CO2'!P305+'abs CO2'!P305+'CH4'!P305*PCG!$C$5+N2O!P305*PCG!$C$6+HFC!P305+PFC!P305+'SF6'!P305</f>
        <v>0</v>
      </c>
      <c r="Q305" s="94">
        <f>+'CO2'!Q305+'abs CO2'!Q305+'CH4'!Q305*PCG!$C$5+N2O!Q305*PCG!$C$6+HFC!Q305+PFC!Q305+'SF6'!Q305</f>
        <v>0</v>
      </c>
      <c r="R305" s="94">
        <f>+'CO2'!R305+'abs CO2'!R305+'CH4'!R305*PCG!$C$5+N2O!R305*PCG!$C$6+HFC!R305+PFC!R305+'SF6'!R305</f>
        <v>0</v>
      </c>
      <c r="S305" s="94">
        <f>+'CO2'!S305+'abs CO2'!S305+'CH4'!S305*PCG!$C$5+N2O!S305*PCG!$C$6+HFC!S305+PFC!S305+'SF6'!S305</f>
        <v>0</v>
      </c>
      <c r="T305" s="94">
        <f>+'CO2'!T305+'abs CO2'!T305+'CH4'!T305*PCG!$C$5+N2O!T305*PCG!$C$6+HFC!T305+PFC!T305+'SF6'!T305</f>
        <v>0</v>
      </c>
      <c r="U305" s="94">
        <f>+'CO2'!U305+'abs CO2'!U305+'CH4'!U305*PCG!$C$5+N2O!U305*PCG!$C$6+HFC!U305+PFC!U305+'SF6'!U305</f>
        <v>0</v>
      </c>
      <c r="V305" s="94">
        <f>+'CO2'!V305+'abs CO2'!V305+'CH4'!V305*PCG!$C$5+N2O!V305*PCG!$C$6+HFC!V305+PFC!V305+'SF6'!V305</f>
        <v>0</v>
      </c>
      <c r="W305" s="94">
        <f>+'CO2'!W305+'abs CO2'!W305+'CH4'!W305*PCG!$C$5+N2O!W305*PCG!$C$6+HFC!W305+PFC!W305+'SF6'!W305</f>
        <v>0</v>
      </c>
      <c r="X305" s="94">
        <f>+'CO2'!X305+'abs CO2'!X305+'CH4'!X305*PCG!$C$5+N2O!X305*PCG!$C$6+HFC!X305+PFC!X305+'SF6'!X305</f>
        <v>0</v>
      </c>
      <c r="Y305" s="94">
        <f>+'CO2'!Y305+'abs CO2'!Y305+'CH4'!Y305*PCG!$C$5+N2O!Y305*PCG!$C$6+HFC!Y305+PFC!Y305+'SF6'!Y305</f>
        <v>0</v>
      </c>
      <c r="Z305" s="94">
        <f>+'CO2'!Z305+'abs CO2'!Z305+'CH4'!Z305*PCG!$C$5+N2O!Z305*PCG!$C$6+HFC!Z305+PFC!Z305+'SF6'!Z305</f>
        <v>0</v>
      </c>
      <c r="AA305" s="94">
        <f>+'CO2'!AA305+'abs CO2'!AA305+'CH4'!AA305*PCG!$C$5+N2O!AA305*PCG!$C$6+HFC!AA305+PFC!AA305+'SF6'!AA305</f>
        <v>0</v>
      </c>
      <c r="AB305" s="94">
        <f>+'CO2'!AB305+'abs CO2'!AB305+'CH4'!AB305*PCG!$C$5+N2O!AB305*PCG!$C$6+HFC!AB305+PFC!AB305+'SF6'!AB305</f>
        <v>0</v>
      </c>
      <c r="AC305" s="94">
        <f>+'CO2'!AC305+'abs CO2'!AC305+'CH4'!AC305*PCG!$C$5+N2O!AC305*PCG!$C$6+HFC!AC305+PFC!AC305+'SF6'!AC305</f>
        <v>0</v>
      </c>
      <c r="AD305" s="94">
        <f>+'CO2'!AD305+'abs CO2'!AD305+'CH4'!AD305*PCG!$C$5+N2O!AD305*PCG!$C$6+HFC!AD305+PFC!AD305+'SF6'!AD305</f>
        <v>0</v>
      </c>
      <c r="AE305" s="94">
        <f>+'CO2'!AE305+'abs CO2'!AE305+'CH4'!AE305*PCG!$C$5+N2O!AE305*PCG!$C$6+HFC!AE305+PFC!AE305+'SF6'!AE305</f>
        <v>0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0</v>
      </c>
      <c r="D306" s="94">
        <f>+'CO2'!D306+'abs CO2'!D306+'CH4'!D306*PCG!$C$5+N2O!D306*PCG!$C$6+HFC!D306+PFC!D306+'SF6'!D306</f>
        <v>0</v>
      </c>
      <c r="E306" s="94">
        <f>+'CO2'!E306+'abs CO2'!E306+'CH4'!E306*PCG!$C$5+N2O!E306*PCG!$C$6+HFC!E306+PFC!E306+'SF6'!E306</f>
        <v>0</v>
      </c>
      <c r="F306" s="94">
        <f>+'CO2'!F306+'abs CO2'!F306+'CH4'!F306*PCG!$C$5+N2O!F306*PCG!$C$6+HFC!F306+PFC!F306+'SF6'!F306</f>
        <v>0</v>
      </c>
      <c r="G306" s="94">
        <f>+'CO2'!G306+'abs CO2'!G306+'CH4'!G306*PCG!$C$5+N2O!G306*PCG!$C$6+HFC!G306+PFC!G306+'SF6'!G306</f>
        <v>0</v>
      </c>
      <c r="H306" s="94">
        <f>+'CO2'!H306+'abs CO2'!H306+'CH4'!H306*PCG!$C$5+N2O!H306*PCG!$C$6+HFC!H306+PFC!H306+'SF6'!H306</f>
        <v>0</v>
      </c>
      <c r="I306" s="94">
        <f>+'CO2'!I306+'abs CO2'!I306+'CH4'!I306*PCG!$C$5+N2O!I306*PCG!$C$6+HFC!I306+PFC!I306+'SF6'!I306</f>
        <v>0</v>
      </c>
      <c r="J306" s="94">
        <f>+'CO2'!J306+'abs CO2'!J306+'CH4'!J306*PCG!$C$5+N2O!J306*PCG!$C$6+HFC!J306+PFC!J306+'SF6'!J306</f>
        <v>0</v>
      </c>
      <c r="K306" s="94">
        <f>+'CO2'!K306+'abs CO2'!K306+'CH4'!K306*PCG!$C$5+N2O!K306*PCG!$C$6+HFC!K306+PFC!K306+'SF6'!K306</f>
        <v>0</v>
      </c>
      <c r="L306" s="94">
        <f>+'CO2'!L306+'abs CO2'!L306+'CH4'!L306*PCG!$C$5+N2O!L306*PCG!$C$6+HFC!L306+PFC!L306+'SF6'!L306</f>
        <v>0</v>
      </c>
      <c r="M306" s="94">
        <f>+'CO2'!M306+'abs CO2'!M306+'CH4'!M306*PCG!$C$5+N2O!M306*PCG!$C$6+HFC!M306+PFC!M306+'SF6'!M306</f>
        <v>0</v>
      </c>
      <c r="N306" s="94">
        <f>+'CO2'!N306+'abs CO2'!N306+'CH4'!N306*PCG!$C$5+N2O!N306*PCG!$C$6+HFC!N306+PFC!N306+'SF6'!N306</f>
        <v>0</v>
      </c>
      <c r="O306" s="94">
        <f>+'CO2'!O306+'abs CO2'!O306+'CH4'!O306*PCG!$C$5+N2O!O306*PCG!$C$6+HFC!O306+PFC!O306+'SF6'!O306</f>
        <v>0</v>
      </c>
      <c r="P306" s="94">
        <f>+'CO2'!P306+'abs CO2'!P306+'CH4'!P306*PCG!$C$5+N2O!P306*PCG!$C$6+HFC!P306+PFC!P306+'SF6'!P306</f>
        <v>0</v>
      </c>
      <c r="Q306" s="94">
        <f>+'CO2'!Q306+'abs CO2'!Q306+'CH4'!Q306*PCG!$C$5+N2O!Q306*PCG!$C$6+HFC!Q306+PFC!Q306+'SF6'!Q306</f>
        <v>0</v>
      </c>
      <c r="R306" s="94">
        <f>+'CO2'!R306+'abs CO2'!R306+'CH4'!R306*PCG!$C$5+N2O!R306*PCG!$C$6+HFC!R306+PFC!R306+'SF6'!R306</f>
        <v>0</v>
      </c>
      <c r="S306" s="94">
        <f>+'CO2'!S306+'abs CO2'!S306+'CH4'!S306*PCG!$C$5+N2O!S306*PCG!$C$6+HFC!S306+PFC!S306+'SF6'!S306</f>
        <v>0</v>
      </c>
      <c r="T306" s="94">
        <f>+'CO2'!T306+'abs CO2'!T306+'CH4'!T306*PCG!$C$5+N2O!T306*PCG!$C$6+HFC!T306+PFC!T306+'SF6'!T306</f>
        <v>0</v>
      </c>
      <c r="U306" s="94">
        <f>+'CO2'!U306+'abs CO2'!U306+'CH4'!U306*PCG!$C$5+N2O!U306*PCG!$C$6+HFC!U306+PFC!U306+'SF6'!U306</f>
        <v>0</v>
      </c>
      <c r="V306" s="94">
        <f>+'CO2'!V306+'abs CO2'!V306+'CH4'!V306*PCG!$C$5+N2O!V306*PCG!$C$6+HFC!V306+PFC!V306+'SF6'!V306</f>
        <v>0</v>
      </c>
      <c r="W306" s="94">
        <f>+'CO2'!W306+'abs CO2'!W306+'CH4'!W306*PCG!$C$5+N2O!W306*PCG!$C$6+HFC!W306+PFC!W306+'SF6'!W306</f>
        <v>0</v>
      </c>
      <c r="X306" s="94">
        <f>+'CO2'!X306+'abs CO2'!X306+'CH4'!X306*PCG!$C$5+N2O!X306*PCG!$C$6+HFC!X306+PFC!X306+'SF6'!X306</f>
        <v>0</v>
      </c>
      <c r="Y306" s="94">
        <f>+'CO2'!Y306+'abs CO2'!Y306+'CH4'!Y306*PCG!$C$5+N2O!Y306*PCG!$C$6+HFC!Y306+PFC!Y306+'SF6'!Y306</f>
        <v>0</v>
      </c>
      <c r="Z306" s="94">
        <f>+'CO2'!Z306+'abs CO2'!Z306+'CH4'!Z306*PCG!$C$5+N2O!Z306*PCG!$C$6+HFC!Z306+PFC!Z306+'SF6'!Z306</f>
        <v>0</v>
      </c>
      <c r="AA306" s="94">
        <f>+'CO2'!AA306+'abs CO2'!AA306+'CH4'!AA306*PCG!$C$5+N2O!AA306*PCG!$C$6+HFC!AA306+PFC!AA306+'SF6'!AA306</f>
        <v>0</v>
      </c>
      <c r="AB306" s="94">
        <f>+'CO2'!AB306+'abs CO2'!AB306+'CH4'!AB306*PCG!$C$5+N2O!AB306*PCG!$C$6+HFC!AB306+PFC!AB306+'SF6'!AB306</f>
        <v>0</v>
      </c>
      <c r="AC306" s="94">
        <f>+'CO2'!AC306+'abs CO2'!AC306+'CH4'!AC306*PCG!$C$5+N2O!AC306*PCG!$C$6+HFC!AC306+PFC!AC306+'SF6'!AC306</f>
        <v>0</v>
      </c>
      <c r="AD306" s="94">
        <f>+'CO2'!AD306+'abs CO2'!AD306+'CH4'!AD306*PCG!$C$5+N2O!AD306*PCG!$C$6+HFC!AD306+PFC!AD306+'SF6'!AD306</f>
        <v>0</v>
      </c>
      <c r="AE306" s="94">
        <f>+'CO2'!AE306+'abs CO2'!AE306+'CH4'!AE306*PCG!$C$5+N2O!AE306*PCG!$C$6+HFC!AE306+PFC!AE306+'SF6'!AE306</f>
        <v>0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0</v>
      </c>
      <c r="D308" s="94">
        <f>+'CO2'!D308+'abs CO2'!D308+'CH4'!D308*PCG!$C$5+N2O!D308*PCG!$C$6+HFC!D308+PFC!D308+'SF6'!D308</f>
        <v>0</v>
      </c>
      <c r="E308" s="94">
        <f>+'CO2'!E308+'abs CO2'!E308+'CH4'!E308*PCG!$C$5+N2O!E308*PCG!$C$6+HFC!E308+PFC!E308+'SF6'!E308</f>
        <v>0</v>
      </c>
      <c r="F308" s="94">
        <f>+'CO2'!F308+'abs CO2'!F308+'CH4'!F308*PCG!$C$5+N2O!F308*PCG!$C$6+HFC!F308+PFC!F308+'SF6'!F308</f>
        <v>0</v>
      </c>
      <c r="G308" s="94">
        <f>+'CO2'!G308+'abs CO2'!G308+'CH4'!G308*PCG!$C$5+N2O!G308*PCG!$C$6+HFC!G308+PFC!G308+'SF6'!G308</f>
        <v>0</v>
      </c>
      <c r="H308" s="94">
        <f>+'CO2'!H308+'abs CO2'!H308+'CH4'!H308*PCG!$C$5+N2O!H308*PCG!$C$6+HFC!H308+PFC!H308+'SF6'!H308</f>
        <v>0</v>
      </c>
      <c r="I308" s="94">
        <f>+'CO2'!I308+'abs CO2'!I308+'CH4'!I308*PCG!$C$5+N2O!I308*PCG!$C$6+HFC!I308+PFC!I308+'SF6'!I308</f>
        <v>0</v>
      </c>
      <c r="J308" s="94">
        <f>+'CO2'!J308+'abs CO2'!J308+'CH4'!J308*PCG!$C$5+N2O!J308*PCG!$C$6+HFC!J308+PFC!J308+'SF6'!J308</f>
        <v>0</v>
      </c>
      <c r="K308" s="94">
        <f>+'CO2'!K308+'abs CO2'!K308+'CH4'!K308*PCG!$C$5+N2O!K308*PCG!$C$6+HFC!K308+PFC!K308+'SF6'!K308</f>
        <v>0</v>
      </c>
      <c r="L308" s="94">
        <f>+'CO2'!L308+'abs CO2'!L308+'CH4'!L308*PCG!$C$5+N2O!L308*PCG!$C$6+HFC!L308+PFC!L308+'SF6'!L308</f>
        <v>0</v>
      </c>
      <c r="M308" s="94">
        <f>+'CO2'!M308+'abs CO2'!M308+'CH4'!M308*PCG!$C$5+N2O!M308*PCG!$C$6+HFC!M308+PFC!M308+'SF6'!M308</f>
        <v>0</v>
      </c>
      <c r="N308" s="94">
        <f>+'CO2'!N308+'abs CO2'!N308+'CH4'!N308*PCG!$C$5+N2O!N308*PCG!$C$6+HFC!N308+PFC!N308+'SF6'!N308</f>
        <v>0</v>
      </c>
      <c r="O308" s="94">
        <f>+'CO2'!O308+'abs CO2'!O308+'CH4'!O308*PCG!$C$5+N2O!O308*PCG!$C$6+HFC!O308+PFC!O308+'SF6'!O308</f>
        <v>0</v>
      </c>
      <c r="P308" s="94">
        <f>+'CO2'!P308+'abs CO2'!P308+'CH4'!P308*PCG!$C$5+N2O!P308*PCG!$C$6+HFC!P308+PFC!P308+'SF6'!P308</f>
        <v>0</v>
      </c>
      <c r="Q308" s="94">
        <f>+'CO2'!Q308+'abs CO2'!Q308+'CH4'!Q308*PCG!$C$5+N2O!Q308*PCG!$C$6+HFC!Q308+PFC!Q308+'SF6'!Q308</f>
        <v>0</v>
      </c>
      <c r="R308" s="94">
        <f>+'CO2'!R308+'abs CO2'!R308+'CH4'!R308*PCG!$C$5+N2O!R308*PCG!$C$6+HFC!R308+PFC!R308+'SF6'!R308</f>
        <v>0</v>
      </c>
      <c r="S308" s="94">
        <f>+'CO2'!S308+'abs CO2'!S308+'CH4'!S308*PCG!$C$5+N2O!S308*PCG!$C$6+HFC!S308+PFC!S308+'SF6'!S308</f>
        <v>0</v>
      </c>
      <c r="T308" s="94">
        <f>+'CO2'!T308+'abs CO2'!T308+'CH4'!T308*PCG!$C$5+N2O!T308*PCG!$C$6+HFC!T308+PFC!T308+'SF6'!T308</f>
        <v>0</v>
      </c>
      <c r="U308" s="94">
        <f>+'CO2'!U308+'abs CO2'!U308+'CH4'!U308*PCG!$C$5+N2O!U308*PCG!$C$6+HFC!U308+PFC!U308+'SF6'!U308</f>
        <v>0</v>
      </c>
      <c r="V308" s="94">
        <f>+'CO2'!V308+'abs CO2'!V308+'CH4'!V308*PCG!$C$5+N2O!V308*PCG!$C$6+HFC!V308+PFC!V308+'SF6'!V308</f>
        <v>0</v>
      </c>
      <c r="W308" s="94">
        <f>+'CO2'!W308+'abs CO2'!W308+'CH4'!W308*PCG!$C$5+N2O!W308*PCG!$C$6+HFC!W308+PFC!W308+'SF6'!W308</f>
        <v>0</v>
      </c>
      <c r="X308" s="94">
        <f>+'CO2'!X308+'abs CO2'!X308+'CH4'!X308*PCG!$C$5+N2O!X308*PCG!$C$6+HFC!X308+PFC!X308+'SF6'!X308</f>
        <v>0</v>
      </c>
      <c r="Y308" s="94">
        <f>+'CO2'!Y308+'abs CO2'!Y308+'CH4'!Y308*PCG!$C$5+N2O!Y308*PCG!$C$6+HFC!Y308+PFC!Y308+'SF6'!Y308</f>
        <v>0</v>
      </c>
      <c r="Z308" s="94">
        <f>+'CO2'!Z308+'abs CO2'!Z308+'CH4'!Z308*PCG!$C$5+N2O!Z308*PCG!$C$6+HFC!Z308+PFC!Z308+'SF6'!Z308</f>
        <v>0</v>
      </c>
      <c r="AA308" s="94">
        <f>+'CO2'!AA308+'abs CO2'!AA308+'CH4'!AA308*PCG!$C$5+N2O!AA308*PCG!$C$6+HFC!AA308+PFC!AA308+'SF6'!AA308</f>
        <v>0</v>
      </c>
      <c r="AB308" s="94">
        <f>+'CO2'!AB308+'abs CO2'!AB308+'CH4'!AB308*PCG!$C$5+N2O!AB308*PCG!$C$6+HFC!AB308+PFC!AB308+'SF6'!AB308</f>
        <v>0</v>
      </c>
      <c r="AC308" s="94">
        <f>+'CO2'!AC308+'abs CO2'!AC308+'CH4'!AC308*PCG!$C$5+N2O!AC308*PCG!$C$6+HFC!AC308+PFC!AC308+'SF6'!AC308</f>
        <v>0</v>
      </c>
      <c r="AD308" s="94">
        <f>+'CO2'!AD308+'abs CO2'!AD308+'CH4'!AD308*PCG!$C$5+N2O!AD308*PCG!$C$6+HFC!AD308+PFC!AD308+'SF6'!AD308</f>
        <v>0</v>
      </c>
      <c r="AE308" s="94">
        <f>+'CO2'!AE308+'abs CO2'!AE308+'CH4'!AE308*PCG!$C$5+N2O!AE308*PCG!$C$6+HFC!AE308+PFC!AE308+'SF6'!AE308</f>
        <v>0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0</v>
      </c>
      <c r="D309" s="94">
        <f>+'CO2'!D309+'abs CO2'!D309+'CH4'!D309*PCG!$C$5+N2O!D309*PCG!$C$6+HFC!D309+PFC!D309+'SF6'!D309</f>
        <v>0</v>
      </c>
      <c r="E309" s="94">
        <f>+'CO2'!E309+'abs CO2'!E309+'CH4'!E309*PCG!$C$5+N2O!E309*PCG!$C$6+HFC!E309+PFC!E309+'SF6'!E309</f>
        <v>0</v>
      </c>
      <c r="F309" s="94">
        <f>+'CO2'!F309+'abs CO2'!F309+'CH4'!F309*PCG!$C$5+N2O!F309*PCG!$C$6+HFC!F309+PFC!F309+'SF6'!F309</f>
        <v>0</v>
      </c>
      <c r="G309" s="94">
        <f>+'CO2'!G309+'abs CO2'!G309+'CH4'!G309*PCG!$C$5+N2O!G309*PCG!$C$6+HFC!G309+PFC!G309+'SF6'!G309</f>
        <v>0</v>
      </c>
      <c r="H309" s="94">
        <f>+'CO2'!H309+'abs CO2'!H309+'CH4'!H309*PCG!$C$5+N2O!H309*PCG!$C$6+HFC!H309+PFC!H309+'SF6'!H309</f>
        <v>0</v>
      </c>
      <c r="I309" s="94">
        <f>+'CO2'!I309+'abs CO2'!I309+'CH4'!I309*PCG!$C$5+N2O!I309*PCG!$C$6+HFC!I309+PFC!I309+'SF6'!I309</f>
        <v>0</v>
      </c>
      <c r="J309" s="94">
        <f>+'CO2'!J309+'abs CO2'!J309+'CH4'!J309*PCG!$C$5+N2O!J309*PCG!$C$6+HFC!J309+PFC!J309+'SF6'!J309</f>
        <v>0</v>
      </c>
      <c r="K309" s="94">
        <f>+'CO2'!K309+'abs CO2'!K309+'CH4'!K309*PCG!$C$5+N2O!K309*PCG!$C$6+HFC!K309+PFC!K309+'SF6'!K309</f>
        <v>0</v>
      </c>
      <c r="L309" s="94">
        <f>+'CO2'!L309+'abs CO2'!L309+'CH4'!L309*PCG!$C$5+N2O!L309*PCG!$C$6+HFC!L309+PFC!L309+'SF6'!L309</f>
        <v>0</v>
      </c>
      <c r="M309" s="94">
        <f>+'CO2'!M309+'abs CO2'!M309+'CH4'!M309*PCG!$C$5+N2O!M309*PCG!$C$6+HFC!M309+PFC!M309+'SF6'!M309</f>
        <v>0</v>
      </c>
      <c r="N309" s="94">
        <f>+'CO2'!N309+'abs CO2'!N309+'CH4'!N309*PCG!$C$5+N2O!N309*PCG!$C$6+HFC!N309+PFC!N309+'SF6'!N309</f>
        <v>0</v>
      </c>
      <c r="O309" s="94">
        <f>+'CO2'!O309+'abs CO2'!O309+'CH4'!O309*PCG!$C$5+N2O!O309*PCG!$C$6+HFC!O309+PFC!O309+'SF6'!O309</f>
        <v>0</v>
      </c>
      <c r="P309" s="94">
        <f>+'CO2'!P309+'abs CO2'!P309+'CH4'!P309*PCG!$C$5+N2O!P309*PCG!$C$6+HFC!P309+PFC!P309+'SF6'!P309</f>
        <v>0</v>
      </c>
      <c r="Q309" s="94">
        <f>+'CO2'!Q309+'abs CO2'!Q309+'CH4'!Q309*PCG!$C$5+N2O!Q309*PCG!$C$6+HFC!Q309+PFC!Q309+'SF6'!Q309</f>
        <v>0</v>
      </c>
      <c r="R309" s="94">
        <f>+'CO2'!R309+'abs CO2'!R309+'CH4'!R309*PCG!$C$5+N2O!R309*PCG!$C$6+HFC!R309+PFC!R309+'SF6'!R309</f>
        <v>0</v>
      </c>
      <c r="S309" s="94">
        <f>+'CO2'!S309+'abs CO2'!S309+'CH4'!S309*PCG!$C$5+N2O!S309*PCG!$C$6+HFC!S309+PFC!S309+'SF6'!S309</f>
        <v>0</v>
      </c>
      <c r="T309" s="94">
        <f>+'CO2'!T309+'abs CO2'!T309+'CH4'!T309*PCG!$C$5+N2O!T309*PCG!$C$6+HFC!T309+PFC!T309+'SF6'!T309</f>
        <v>0</v>
      </c>
      <c r="U309" s="94">
        <f>+'CO2'!U309+'abs CO2'!U309+'CH4'!U309*PCG!$C$5+N2O!U309*PCG!$C$6+HFC!U309+PFC!U309+'SF6'!U309</f>
        <v>0</v>
      </c>
      <c r="V309" s="94">
        <f>+'CO2'!V309+'abs CO2'!V309+'CH4'!V309*PCG!$C$5+N2O!V309*PCG!$C$6+HFC!V309+PFC!V309+'SF6'!V309</f>
        <v>0</v>
      </c>
      <c r="W309" s="94">
        <f>+'CO2'!W309+'abs CO2'!W309+'CH4'!W309*PCG!$C$5+N2O!W309*PCG!$C$6+HFC!W309+PFC!W309+'SF6'!W309</f>
        <v>0</v>
      </c>
      <c r="X309" s="94">
        <f>+'CO2'!X309+'abs CO2'!X309+'CH4'!X309*PCG!$C$5+N2O!X309*PCG!$C$6+HFC!X309+PFC!X309+'SF6'!X309</f>
        <v>0</v>
      </c>
      <c r="Y309" s="94">
        <f>+'CO2'!Y309+'abs CO2'!Y309+'CH4'!Y309*PCG!$C$5+N2O!Y309*PCG!$C$6+HFC!Y309+PFC!Y309+'SF6'!Y309</f>
        <v>0</v>
      </c>
      <c r="Z309" s="94">
        <f>+'CO2'!Z309+'abs CO2'!Z309+'CH4'!Z309*PCG!$C$5+N2O!Z309*PCG!$C$6+HFC!Z309+PFC!Z309+'SF6'!Z309</f>
        <v>0</v>
      </c>
      <c r="AA309" s="94">
        <f>+'CO2'!AA309+'abs CO2'!AA309+'CH4'!AA309*PCG!$C$5+N2O!AA309*PCG!$C$6+HFC!AA309+PFC!AA309+'SF6'!AA309</f>
        <v>0</v>
      </c>
      <c r="AB309" s="94">
        <f>+'CO2'!AB309+'abs CO2'!AB309+'CH4'!AB309*PCG!$C$5+N2O!AB309*PCG!$C$6+HFC!AB309+PFC!AB309+'SF6'!AB309</f>
        <v>0</v>
      </c>
      <c r="AC309" s="94">
        <f>+'CO2'!AC309+'abs CO2'!AC309+'CH4'!AC309*PCG!$C$5+N2O!AC309*PCG!$C$6+HFC!AC309+PFC!AC309+'SF6'!AC309</f>
        <v>0</v>
      </c>
      <c r="AD309" s="94">
        <f>+'CO2'!AD309+'abs CO2'!AD309+'CH4'!AD309*PCG!$C$5+N2O!AD309*PCG!$C$6+HFC!AD309+PFC!AD309+'SF6'!AD309</f>
        <v>0</v>
      </c>
      <c r="AE309" s="94">
        <f>+'CO2'!AE309+'abs CO2'!AE309+'CH4'!AE309*PCG!$C$5+N2O!AE309*PCG!$C$6+HFC!AE309+PFC!AE309+'SF6'!AE309</f>
        <v>0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0</v>
      </c>
      <c r="D310" s="94">
        <f>+'CO2'!D310+'abs CO2'!D310+'CH4'!D310*PCG!$C$5+N2O!D310*PCG!$C$6+HFC!D310+PFC!D310+'SF6'!D310</f>
        <v>0</v>
      </c>
      <c r="E310" s="94">
        <f>+'CO2'!E310+'abs CO2'!E310+'CH4'!E310*PCG!$C$5+N2O!E310*PCG!$C$6+HFC!E310+PFC!E310+'SF6'!E310</f>
        <v>0</v>
      </c>
      <c r="F310" s="94">
        <f>+'CO2'!F310+'abs CO2'!F310+'CH4'!F310*PCG!$C$5+N2O!F310*PCG!$C$6+HFC!F310+PFC!F310+'SF6'!F310</f>
        <v>0</v>
      </c>
      <c r="G310" s="94">
        <f>+'CO2'!G310+'abs CO2'!G310+'CH4'!G310*PCG!$C$5+N2O!G310*PCG!$C$6+HFC!G310+PFC!G310+'SF6'!G310</f>
        <v>0</v>
      </c>
      <c r="H310" s="94">
        <f>+'CO2'!H310+'abs CO2'!H310+'CH4'!H310*PCG!$C$5+N2O!H310*PCG!$C$6+HFC!H310+PFC!H310+'SF6'!H310</f>
        <v>0</v>
      </c>
      <c r="I310" s="94">
        <f>+'CO2'!I310+'abs CO2'!I310+'CH4'!I310*PCG!$C$5+N2O!I310*PCG!$C$6+HFC!I310+PFC!I310+'SF6'!I310</f>
        <v>0</v>
      </c>
      <c r="J310" s="94">
        <f>+'CO2'!J310+'abs CO2'!J310+'CH4'!J310*PCG!$C$5+N2O!J310*PCG!$C$6+HFC!J310+PFC!J310+'SF6'!J310</f>
        <v>0</v>
      </c>
      <c r="K310" s="94">
        <f>+'CO2'!K310+'abs CO2'!K310+'CH4'!K310*PCG!$C$5+N2O!K310*PCG!$C$6+HFC!K310+PFC!K310+'SF6'!K310</f>
        <v>0</v>
      </c>
      <c r="L310" s="94">
        <f>+'CO2'!L310+'abs CO2'!L310+'CH4'!L310*PCG!$C$5+N2O!L310*PCG!$C$6+HFC!L310+PFC!L310+'SF6'!L310</f>
        <v>0</v>
      </c>
      <c r="M310" s="94">
        <f>+'CO2'!M310+'abs CO2'!M310+'CH4'!M310*PCG!$C$5+N2O!M310*PCG!$C$6+HFC!M310+PFC!M310+'SF6'!M310</f>
        <v>0</v>
      </c>
      <c r="N310" s="94">
        <f>+'CO2'!N310+'abs CO2'!N310+'CH4'!N310*PCG!$C$5+N2O!N310*PCG!$C$6+HFC!N310+PFC!N310+'SF6'!N310</f>
        <v>0</v>
      </c>
      <c r="O310" s="94">
        <f>+'CO2'!O310+'abs CO2'!O310+'CH4'!O310*PCG!$C$5+N2O!O310*PCG!$C$6+HFC!O310+PFC!O310+'SF6'!O310</f>
        <v>0</v>
      </c>
      <c r="P310" s="94">
        <f>+'CO2'!P310+'abs CO2'!P310+'CH4'!P310*PCG!$C$5+N2O!P310*PCG!$C$6+HFC!P310+PFC!P310+'SF6'!P310</f>
        <v>0</v>
      </c>
      <c r="Q310" s="94">
        <f>+'CO2'!Q310+'abs CO2'!Q310+'CH4'!Q310*PCG!$C$5+N2O!Q310*PCG!$C$6+HFC!Q310+PFC!Q310+'SF6'!Q310</f>
        <v>0</v>
      </c>
      <c r="R310" s="94">
        <f>+'CO2'!R310+'abs CO2'!R310+'CH4'!R310*PCG!$C$5+N2O!R310*PCG!$C$6+HFC!R310+PFC!R310+'SF6'!R310</f>
        <v>0</v>
      </c>
      <c r="S310" s="94">
        <f>+'CO2'!S310+'abs CO2'!S310+'CH4'!S310*PCG!$C$5+N2O!S310*PCG!$C$6+HFC!S310+PFC!S310+'SF6'!S310</f>
        <v>0</v>
      </c>
      <c r="T310" s="94">
        <f>+'CO2'!T310+'abs CO2'!T310+'CH4'!T310*PCG!$C$5+N2O!T310*PCG!$C$6+HFC!T310+PFC!T310+'SF6'!T310</f>
        <v>0</v>
      </c>
      <c r="U310" s="94">
        <f>+'CO2'!U310+'abs CO2'!U310+'CH4'!U310*PCG!$C$5+N2O!U310*PCG!$C$6+HFC!U310+PFC!U310+'SF6'!U310</f>
        <v>0</v>
      </c>
      <c r="V310" s="94">
        <f>+'CO2'!V310+'abs CO2'!V310+'CH4'!V310*PCG!$C$5+N2O!V310*PCG!$C$6+HFC!V310+PFC!V310+'SF6'!V310</f>
        <v>0</v>
      </c>
      <c r="W310" s="94">
        <f>+'CO2'!W310+'abs CO2'!W310+'CH4'!W310*PCG!$C$5+N2O!W310*PCG!$C$6+HFC!W310+PFC!W310+'SF6'!W310</f>
        <v>0</v>
      </c>
      <c r="X310" s="94">
        <f>+'CO2'!X310+'abs CO2'!X310+'CH4'!X310*PCG!$C$5+N2O!X310*PCG!$C$6+HFC!X310+PFC!X310+'SF6'!X310</f>
        <v>0</v>
      </c>
      <c r="Y310" s="94">
        <f>+'CO2'!Y310+'abs CO2'!Y310+'CH4'!Y310*PCG!$C$5+N2O!Y310*PCG!$C$6+HFC!Y310+PFC!Y310+'SF6'!Y310</f>
        <v>0</v>
      </c>
      <c r="Z310" s="94">
        <f>+'CO2'!Z310+'abs CO2'!Z310+'CH4'!Z310*PCG!$C$5+N2O!Z310*PCG!$C$6+HFC!Z310+PFC!Z310+'SF6'!Z310</f>
        <v>0</v>
      </c>
      <c r="AA310" s="94">
        <f>+'CO2'!AA310+'abs CO2'!AA310+'CH4'!AA310*PCG!$C$5+N2O!AA310*PCG!$C$6+HFC!AA310+PFC!AA310+'SF6'!AA310</f>
        <v>0</v>
      </c>
      <c r="AB310" s="94">
        <f>+'CO2'!AB310+'abs CO2'!AB310+'CH4'!AB310*PCG!$C$5+N2O!AB310*PCG!$C$6+HFC!AB310+PFC!AB310+'SF6'!AB310</f>
        <v>0</v>
      </c>
      <c r="AC310" s="94">
        <f>+'CO2'!AC310+'abs CO2'!AC310+'CH4'!AC310*PCG!$C$5+N2O!AC310*PCG!$C$6+HFC!AC310+PFC!AC310+'SF6'!AC310</f>
        <v>0</v>
      </c>
      <c r="AD310" s="94">
        <f>+'CO2'!AD310+'abs CO2'!AD310+'CH4'!AD310*PCG!$C$5+N2O!AD310*PCG!$C$6+HFC!AD310+PFC!AD310+'SF6'!AD310</f>
        <v>0</v>
      </c>
      <c r="AE310" s="94">
        <f>+'CO2'!AE310+'abs CO2'!AE310+'CH4'!AE310*PCG!$C$5+N2O!AE310*PCG!$C$6+HFC!AE310+PFC!AE310+'SF6'!AE310</f>
        <v>0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0</v>
      </c>
      <c r="D311" s="94">
        <f>+'CO2'!D311+'abs CO2'!D311+'CH4'!D311*PCG!$C$5+N2O!D311*PCG!$C$6+HFC!D311+PFC!D311+'SF6'!D311</f>
        <v>0</v>
      </c>
      <c r="E311" s="94">
        <f>+'CO2'!E311+'abs CO2'!E311+'CH4'!E311*PCG!$C$5+N2O!E311*PCG!$C$6+HFC!E311+PFC!E311+'SF6'!E311</f>
        <v>0</v>
      </c>
      <c r="F311" s="94">
        <f>+'CO2'!F311+'abs CO2'!F311+'CH4'!F311*PCG!$C$5+N2O!F311*PCG!$C$6+HFC!F311+PFC!F311+'SF6'!F311</f>
        <v>0</v>
      </c>
      <c r="G311" s="94">
        <f>+'CO2'!G311+'abs CO2'!G311+'CH4'!G311*PCG!$C$5+N2O!G311*PCG!$C$6+HFC!G311+PFC!G311+'SF6'!G311</f>
        <v>0</v>
      </c>
      <c r="H311" s="94">
        <f>+'CO2'!H311+'abs CO2'!H311+'CH4'!H311*PCG!$C$5+N2O!H311*PCG!$C$6+HFC!H311+PFC!H311+'SF6'!H311</f>
        <v>0</v>
      </c>
      <c r="I311" s="94">
        <f>+'CO2'!I311+'abs CO2'!I311+'CH4'!I311*PCG!$C$5+N2O!I311*PCG!$C$6+HFC!I311+PFC!I311+'SF6'!I311</f>
        <v>0</v>
      </c>
      <c r="J311" s="94">
        <f>+'CO2'!J311+'abs CO2'!J311+'CH4'!J311*PCG!$C$5+N2O!J311*PCG!$C$6+HFC!J311+PFC!J311+'SF6'!J311</f>
        <v>0</v>
      </c>
      <c r="K311" s="94">
        <f>+'CO2'!K311+'abs CO2'!K311+'CH4'!K311*PCG!$C$5+N2O!K311*PCG!$C$6+HFC!K311+PFC!K311+'SF6'!K311</f>
        <v>0</v>
      </c>
      <c r="L311" s="94">
        <f>+'CO2'!L311+'abs CO2'!L311+'CH4'!L311*PCG!$C$5+N2O!L311*PCG!$C$6+HFC!L311+PFC!L311+'SF6'!L311</f>
        <v>0</v>
      </c>
      <c r="M311" s="94">
        <f>+'CO2'!M311+'abs CO2'!M311+'CH4'!M311*PCG!$C$5+N2O!M311*PCG!$C$6+HFC!M311+PFC!M311+'SF6'!M311</f>
        <v>0</v>
      </c>
      <c r="N311" s="94">
        <f>+'CO2'!N311+'abs CO2'!N311+'CH4'!N311*PCG!$C$5+N2O!N311*PCG!$C$6+HFC!N311+PFC!N311+'SF6'!N311</f>
        <v>0</v>
      </c>
      <c r="O311" s="94">
        <f>+'CO2'!O311+'abs CO2'!O311+'CH4'!O311*PCG!$C$5+N2O!O311*PCG!$C$6+HFC!O311+PFC!O311+'SF6'!O311</f>
        <v>0</v>
      </c>
      <c r="P311" s="94">
        <f>+'CO2'!P311+'abs CO2'!P311+'CH4'!P311*PCG!$C$5+N2O!P311*PCG!$C$6+HFC!P311+PFC!P311+'SF6'!P311</f>
        <v>0</v>
      </c>
      <c r="Q311" s="94">
        <f>+'CO2'!Q311+'abs CO2'!Q311+'CH4'!Q311*PCG!$C$5+N2O!Q311*PCG!$C$6+HFC!Q311+PFC!Q311+'SF6'!Q311</f>
        <v>0</v>
      </c>
      <c r="R311" s="94">
        <f>+'CO2'!R311+'abs CO2'!R311+'CH4'!R311*PCG!$C$5+N2O!R311*PCG!$C$6+HFC!R311+PFC!R311+'SF6'!R311</f>
        <v>0</v>
      </c>
      <c r="S311" s="94">
        <f>+'CO2'!S311+'abs CO2'!S311+'CH4'!S311*PCG!$C$5+N2O!S311*PCG!$C$6+HFC!S311+PFC!S311+'SF6'!S311</f>
        <v>0</v>
      </c>
      <c r="T311" s="94">
        <f>+'CO2'!T311+'abs CO2'!T311+'CH4'!T311*PCG!$C$5+N2O!T311*PCG!$C$6+HFC!T311+PFC!T311+'SF6'!T311</f>
        <v>0</v>
      </c>
      <c r="U311" s="94">
        <f>+'CO2'!U311+'abs CO2'!U311+'CH4'!U311*PCG!$C$5+N2O!U311*PCG!$C$6+HFC!U311+PFC!U311+'SF6'!U311</f>
        <v>0</v>
      </c>
      <c r="V311" s="94">
        <f>+'CO2'!V311+'abs CO2'!V311+'CH4'!V311*PCG!$C$5+N2O!V311*PCG!$C$6+HFC!V311+PFC!V311+'SF6'!V311</f>
        <v>0</v>
      </c>
      <c r="W311" s="94">
        <f>+'CO2'!W311+'abs CO2'!W311+'CH4'!W311*PCG!$C$5+N2O!W311*PCG!$C$6+HFC!W311+PFC!W311+'SF6'!W311</f>
        <v>0</v>
      </c>
      <c r="X311" s="94">
        <f>+'CO2'!X311+'abs CO2'!X311+'CH4'!X311*PCG!$C$5+N2O!X311*PCG!$C$6+HFC!X311+PFC!X311+'SF6'!X311</f>
        <v>0</v>
      </c>
      <c r="Y311" s="94">
        <f>+'CO2'!Y311+'abs CO2'!Y311+'CH4'!Y311*PCG!$C$5+N2O!Y311*PCG!$C$6+HFC!Y311+PFC!Y311+'SF6'!Y311</f>
        <v>0</v>
      </c>
      <c r="Z311" s="94">
        <f>+'CO2'!Z311+'abs CO2'!Z311+'CH4'!Z311*PCG!$C$5+N2O!Z311*PCG!$C$6+HFC!Z311+PFC!Z311+'SF6'!Z311</f>
        <v>0</v>
      </c>
      <c r="AA311" s="94">
        <f>+'CO2'!AA311+'abs CO2'!AA311+'CH4'!AA311*PCG!$C$5+N2O!AA311*PCG!$C$6+HFC!AA311+PFC!AA311+'SF6'!AA311</f>
        <v>0</v>
      </c>
      <c r="AB311" s="94">
        <f>+'CO2'!AB311+'abs CO2'!AB311+'CH4'!AB311*PCG!$C$5+N2O!AB311*PCG!$C$6+HFC!AB311+PFC!AB311+'SF6'!AB311</f>
        <v>0</v>
      </c>
      <c r="AC311" s="94">
        <f>+'CO2'!AC311+'abs CO2'!AC311+'CH4'!AC311*PCG!$C$5+N2O!AC311*PCG!$C$6+HFC!AC311+PFC!AC311+'SF6'!AC311</f>
        <v>0</v>
      </c>
      <c r="AD311" s="94">
        <f>+'CO2'!AD311+'abs CO2'!AD311+'CH4'!AD311*PCG!$C$5+N2O!AD311*PCG!$C$6+HFC!AD311+PFC!AD311+'SF6'!AD311</f>
        <v>0</v>
      </c>
      <c r="AE311" s="94">
        <f>+'CO2'!AE311+'abs CO2'!AE311+'CH4'!AE311*PCG!$C$5+N2O!AE311*PCG!$C$6+HFC!AE311+PFC!AE311+'SF6'!AE311</f>
        <v>0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0</v>
      </c>
      <c r="D312" s="94">
        <f>+'CO2'!D312+'abs CO2'!D312+'CH4'!D312*PCG!$C$5+N2O!D312*PCG!$C$6+HFC!D312+PFC!D312+'SF6'!D312</f>
        <v>0</v>
      </c>
      <c r="E312" s="94">
        <f>+'CO2'!E312+'abs CO2'!E312+'CH4'!E312*PCG!$C$5+N2O!E312*PCG!$C$6+HFC!E312+PFC!E312+'SF6'!E312</f>
        <v>0</v>
      </c>
      <c r="F312" s="94">
        <f>+'CO2'!F312+'abs CO2'!F312+'CH4'!F312*PCG!$C$5+N2O!F312*PCG!$C$6+HFC!F312+PFC!F312+'SF6'!F312</f>
        <v>0</v>
      </c>
      <c r="G312" s="94">
        <f>+'CO2'!G312+'abs CO2'!G312+'CH4'!G312*PCG!$C$5+N2O!G312*PCG!$C$6+HFC!G312+PFC!G312+'SF6'!G312</f>
        <v>0</v>
      </c>
      <c r="H312" s="94">
        <f>+'CO2'!H312+'abs CO2'!H312+'CH4'!H312*PCG!$C$5+N2O!H312*PCG!$C$6+HFC!H312+PFC!H312+'SF6'!H312</f>
        <v>0</v>
      </c>
      <c r="I312" s="94">
        <f>+'CO2'!I312+'abs CO2'!I312+'CH4'!I312*PCG!$C$5+N2O!I312*PCG!$C$6+HFC!I312+PFC!I312+'SF6'!I312</f>
        <v>0</v>
      </c>
      <c r="J312" s="94">
        <f>+'CO2'!J312+'abs CO2'!J312+'CH4'!J312*PCG!$C$5+N2O!J312*PCG!$C$6+HFC!J312+PFC!J312+'SF6'!J312</f>
        <v>0</v>
      </c>
      <c r="K312" s="94">
        <f>+'CO2'!K312+'abs CO2'!K312+'CH4'!K312*PCG!$C$5+N2O!K312*PCG!$C$6+HFC!K312+PFC!K312+'SF6'!K312</f>
        <v>0</v>
      </c>
      <c r="L312" s="94">
        <f>+'CO2'!L312+'abs CO2'!L312+'CH4'!L312*PCG!$C$5+N2O!L312*PCG!$C$6+HFC!L312+PFC!L312+'SF6'!L312</f>
        <v>0</v>
      </c>
      <c r="M312" s="94">
        <f>+'CO2'!M312+'abs CO2'!M312+'CH4'!M312*PCG!$C$5+N2O!M312*PCG!$C$6+HFC!M312+PFC!M312+'SF6'!M312</f>
        <v>0</v>
      </c>
      <c r="N312" s="94">
        <f>+'CO2'!N312+'abs CO2'!N312+'CH4'!N312*PCG!$C$5+N2O!N312*PCG!$C$6+HFC!N312+PFC!N312+'SF6'!N312</f>
        <v>0</v>
      </c>
      <c r="O312" s="94">
        <f>+'CO2'!O312+'abs CO2'!O312+'CH4'!O312*PCG!$C$5+N2O!O312*PCG!$C$6+HFC!O312+PFC!O312+'SF6'!O312</f>
        <v>0</v>
      </c>
      <c r="P312" s="94">
        <f>+'CO2'!P312+'abs CO2'!P312+'CH4'!P312*PCG!$C$5+N2O!P312*PCG!$C$6+HFC!P312+PFC!P312+'SF6'!P312</f>
        <v>0</v>
      </c>
      <c r="Q312" s="94">
        <f>+'CO2'!Q312+'abs CO2'!Q312+'CH4'!Q312*PCG!$C$5+N2O!Q312*PCG!$C$6+HFC!Q312+PFC!Q312+'SF6'!Q312</f>
        <v>0</v>
      </c>
      <c r="R312" s="94">
        <f>+'CO2'!R312+'abs CO2'!R312+'CH4'!R312*PCG!$C$5+N2O!R312*PCG!$C$6+HFC!R312+PFC!R312+'SF6'!R312</f>
        <v>0</v>
      </c>
      <c r="S312" s="94">
        <f>+'CO2'!S312+'abs CO2'!S312+'CH4'!S312*PCG!$C$5+N2O!S312*PCG!$C$6+HFC!S312+PFC!S312+'SF6'!S312</f>
        <v>0</v>
      </c>
      <c r="T312" s="94">
        <f>+'CO2'!T312+'abs CO2'!T312+'CH4'!T312*PCG!$C$5+N2O!T312*PCG!$C$6+HFC!T312+PFC!T312+'SF6'!T312</f>
        <v>0</v>
      </c>
      <c r="U312" s="94">
        <f>+'CO2'!U312+'abs CO2'!U312+'CH4'!U312*PCG!$C$5+N2O!U312*PCG!$C$6+HFC!U312+PFC!U312+'SF6'!U312</f>
        <v>0</v>
      </c>
      <c r="V312" s="94">
        <f>+'CO2'!V312+'abs CO2'!V312+'CH4'!V312*PCG!$C$5+N2O!V312*PCG!$C$6+HFC!V312+PFC!V312+'SF6'!V312</f>
        <v>0</v>
      </c>
      <c r="W312" s="94">
        <f>+'CO2'!W312+'abs CO2'!W312+'CH4'!W312*PCG!$C$5+N2O!W312*PCG!$C$6+HFC!W312+PFC!W312+'SF6'!W312</f>
        <v>0</v>
      </c>
      <c r="X312" s="94">
        <f>+'CO2'!X312+'abs CO2'!X312+'CH4'!X312*PCG!$C$5+N2O!X312*PCG!$C$6+HFC!X312+PFC!X312+'SF6'!X312</f>
        <v>0</v>
      </c>
      <c r="Y312" s="94">
        <f>+'CO2'!Y312+'abs CO2'!Y312+'CH4'!Y312*PCG!$C$5+N2O!Y312*PCG!$C$6+HFC!Y312+PFC!Y312+'SF6'!Y312</f>
        <v>0</v>
      </c>
      <c r="Z312" s="94">
        <f>+'CO2'!Z312+'abs CO2'!Z312+'CH4'!Z312*PCG!$C$5+N2O!Z312*PCG!$C$6+HFC!Z312+PFC!Z312+'SF6'!Z312</f>
        <v>0</v>
      </c>
      <c r="AA312" s="94">
        <f>+'CO2'!AA312+'abs CO2'!AA312+'CH4'!AA312*PCG!$C$5+N2O!AA312*PCG!$C$6+HFC!AA312+PFC!AA312+'SF6'!AA312</f>
        <v>0</v>
      </c>
      <c r="AB312" s="94">
        <f>+'CO2'!AB312+'abs CO2'!AB312+'CH4'!AB312*PCG!$C$5+N2O!AB312*PCG!$C$6+HFC!AB312+PFC!AB312+'SF6'!AB312</f>
        <v>0</v>
      </c>
      <c r="AC312" s="94">
        <f>+'CO2'!AC312+'abs CO2'!AC312+'CH4'!AC312*PCG!$C$5+N2O!AC312*PCG!$C$6+HFC!AC312+PFC!AC312+'SF6'!AC312</f>
        <v>0</v>
      </c>
      <c r="AD312" s="94">
        <f>+'CO2'!AD312+'abs CO2'!AD312+'CH4'!AD312*PCG!$C$5+N2O!AD312*PCG!$C$6+HFC!AD312+PFC!AD312+'SF6'!AD312</f>
        <v>0</v>
      </c>
      <c r="AE312" s="94">
        <f>+'CO2'!AE312+'abs CO2'!AE312+'CH4'!AE312*PCG!$C$5+N2O!AE312*PCG!$C$6+HFC!AE312+PFC!AE312+'SF6'!AE312</f>
        <v>0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0</v>
      </c>
      <c r="D313" s="94">
        <f>+'CO2'!D313+'abs CO2'!D313+'CH4'!D313*PCG!$C$5+N2O!D313*PCG!$C$6+HFC!D313+PFC!D313+'SF6'!D313</f>
        <v>0</v>
      </c>
      <c r="E313" s="94">
        <f>+'CO2'!E313+'abs CO2'!E313+'CH4'!E313*PCG!$C$5+N2O!E313*PCG!$C$6+HFC!E313+PFC!E313+'SF6'!E313</f>
        <v>0</v>
      </c>
      <c r="F313" s="94">
        <f>+'CO2'!F313+'abs CO2'!F313+'CH4'!F313*PCG!$C$5+N2O!F313*PCG!$C$6+HFC!F313+PFC!F313+'SF6'!F313</f>
        <v>0</v>
      </c>
      <c r="G313" s="94">
        <f>+'CO2'!G313+'abs CO2'!G313+'CH4'!G313*PCG!$C$5+N2O!G313*PCG!$C$6+HFC!G313+PFC!G313+'SF6'!G313</f>
        <v>0</v>
      </c>
      <c r="H313" s="94">
        <f>+'CO2'!H313+'abs CO2'!H313+'CH4'!H313*PCG!$C$5+N2O!H313*PCG!$C$6+HFC!H313+PFC!H313+'SF6'!H313</f>
        <v>0</v>
      </c>
      <c r="I313" s="94">
        <f>+'CO2'!I313+'abs CO2'!I313+'CH4'!I313*PCG!$C$5+N2O!I313*PCG!$C$6+HFC!I313+PFC!I313+'SF6'!I313</f>
        <v>0</v>
      </c>
      <c r="J313" s="94">
        <f>+'CO2'!J313+'abs CO2'!J313+'CH4'!J313*PCG!$C$5+N2O!J313*PCG!$C$6+HFC!J313+PFC!J313+'SF6'!J313</f>
        <v>0</v>
      </c>
      <c r="K313" s="94">
        <f>+'CO2'!K313+'abs CO2'!K313+'CH4'!K313*PCG!$C$5+N2O!K313*PCG!$C$6+HFC!K313+PFC!K313+'SF6'!K313</f>
        <v>0</v>
      </c>
      <c r="L313" s="94">
        <f>+'CO2'!L313+'abs CO2'!L313+'CH4'!L313*PCG!$C$5+N2O!L313*PCG!$C$6+HFC!L313+PFC!L313+'SF6'!L313</f>
        <v>0</v>
      </c>
      <c r="M313" s="94">
        <f>+'CO2'!M313+'abs CO2'!M313+'CH4'!M313*PCG!$C$5+N2O!M313*PCG!$C$6+HFC!M313+PFC!M313+'SF6'!M313</f>
        <v>0</v>
      </c>
      <c r="N313" s="94">
        <f>+'CO2'!N313+'abs CO2'!N313+'CH4'!N313*PCG!$C$5+N2O!N313*PCG!$C$6+HFC!N313+PFC!N313+'SF6'!N313</f>
        <v>0</v>
      </c>
      <c r="O313" s="94">
        <f>+'CO2'!O313+'abs CO2'!O313+'CH4'!O313*PCG!$C$5+N2O!O313*PCG!$C$6+HFC!O313+PFC!O313+'SF6'!O313</f>
        <v>0</v>
      </c>
      <c r="P313" s="94">
        <f>+'CO2'!P313+'abs CO2'!P313+'CH4'!P313*PCG!$C$5+N2O!P313*PCG!$C$6+HFC!P313+PFC!P313+'SF6'!P313</f>
        <v>0</v>
      </c>
      <c r="Q313" s="94">
        <f>+'CO2'!Q313+'abs CO2'!Q313+'CH4'!Q313*PCG!$C$5+N2O!Q313*PCG!$C$6+HFC!Q313+PFC!Q313+'SF6'!Q313</f>
        <v>0</v>
      </c>
      <c r="R313" s="94">
        <f>+'CO2'!R313+'abs CO2'!R313+'CH4'!R313*PCG!$C$5+N2O!R313*PCG!$C$6+HFC!R313+PFC!R313+'SF6'!R313</f>
        <v>0</v>
      </c>
      <c r="S313" s="94">
        <f>+'CO2'!S313+'abs CO2'!S313+'CH4'!S313*PCG!$C$5+N2O!S313*PCG!$C$6+HFC!S313+PFC!S313+'SF6'!S313</f>
        <v>0</v>
      </c>
      <c r="T313" s="94">
        <f>+'CO2'!T313+'abs CO2'!T313+'CH4'!T313*PCG!$C$5+N2O!T313*PCG!$C$6+HFC!T313+PFC!T313+'SF6'!T313</f>
        <v>0</v>
      </c>
      <c r="U313" s="94">
        <f>+'CO2'!U313+'abs CO2'!U313+'CH4'!U313*PCG!$C$5+N2O!U313*PCG!$C$6+HFC!U313+PFC!U313+'SF6'!U313</f>
        <v>0</v>
      </c>
      <c r="V313" s="94">
        <f>+'CO2'!V313+'abs CO2'!V313+'CH4'!V313*PCG!$C$5+N2O!V313*PCG!$C$6+HFC!V313+PFC!V313+'SF6'!V313</f>
        <v>0</v>
      </c>
      <c r="W313" s="94">
        <f>+'CO2'!W313+'abs CO2'!W313+'CH4'!W313*PCG!$C$5+N2O!W313*PCG!$C$6+HFC!W313+PFC!W313+'SF6'!W313</f>
        <v>0</v>
      </c>
      <c r="X313" s="94">
        <f>+'CO2'!X313+'abs CO2'!X313+'CH4'!X313*PCG!$C$5+N2O!X313*PCG!$C$6+HFC!X313+PFC!X313+'SF6'!X313</f>
        <v>0</v>
      </c>
      <c r="Y313" s="94">
        <f>+'CO2'!Y313+'abs CO2'!Y313+'CH4'!Y313*PCG!$C$5+N2O!Y313*PCG!$C$6+HFC!Y313+PFC!Y313+'SF6'!Y313</f>
        <v>0</v>
      </c>
      <c r="Z313" s="94">
        <f>+'CO2'!Z313+'abs CO2'!Z313+'CH4'!Z313*PCG!$C$5+N2O!Z313*PCG!$C$6+HFC!Z313+PFC!Z313+'SF6'!Z313</f>
        <v>0</v>
      </c>
      <c r="AA313" s="94">
        <f>+'CO2'!AA313+'abs CO2'!AA313+'CH4'!AA313*PCG!$C$5+N2O!AA313*PCG!$C$6+HFC!AA313+PFC!AA313+'SF6'!AA313</f>
        <v>0</v>
      </c>
      <c r="AB313" s="94">
        <f>+'CO2'!AB313+'abs CO2'!AB313+'CH4'!AB313*PCG!$C$5+N2O!AB313*PCG!$C$6+HFC!AB313+PFC!AB313+'SF6'!AB313</f>
        <v>0</v>
      </c>
      <c r="AC313" s="94">
        <f>+'CO2'!AC313+'abs CO2'!AC313+'CH4'!AC313*PCG!$C$5+N2O!AC313*PCG!$C$6+HFC!AC313+PFC!AC313+'SF6'!AC313</f>
        <v>0</v>
      </c>
      <c r="AD313" s="94">
        <f>+'CO2'!AD313+'abs CO2'!AD313+'CH4'!AD313*PCG!$C$5+N2O!AD313*PCG!$C$6+HFC!AD313+PFC!AD313+'SF6'!AD313</f>
        <v>0</v>
      </c>
      <c r="AE313" s="94">
        <f>+'CO2'!AE313+'abs CO2'!AE313+'CH4'!AE313*PCG!$C$5+N2O!AE313*PCG!$C$6+HFC!AE313+PFC!AE313+'SF6'!AE313</f>
        <v>0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0</v>
      </c>
      <c r="D314" s="94">
        <f>+'CO2'!D314+'abs CO2'!D314+'CH4'!D314*PCG!$C$5+N2O!D314*PCG!$C$6+HFC!D314+PFC!D314+'SF6'!D314</f>
        <v>0</v>
      </c>
      <c r="E314" s="94">
        <f>+'CO2'!E314+'abs CO2'!E314+'CH4'!E314*PCG!$C$5+N2O!E314*PCG!$C$6+HFC!E314+PFC!E314+'SF6'!E314</f>
        <v>0</v>
      </c>
      <c r="F314" s="94">
        <f>+'CO2'!F314+'abs CO2'!F314+'CH4'!F314*PCG!$C$5+N2O!F314*PCG!$C$6+HFC!F314+PFC!F314+'SF6'!F314</f>
        <v>0</v>
      </c>
      <c r="G314" s="94">
        <f>+'CO2'!G314+'abs CO2'!G314+'CH4'!G314*PCG!$C$5+N2O!G314*PCG!$C$6+HFC!G314+PFC!G314+'SF6'!G314</f>
        <v>0</v>
      </c>
      <c r="H314" s="94">
        <f>+'CO2'!H314+'abs CO2'!H314+'CH4'!H314*PCG!$C$5+N2O!H314*PCG!$C$6+HFC!H314+PFC!H314+'SF6'!H314</f>
        <v>0</v>
      </c>
      <c r="I314" s="94">
        <f>+'CO2'!I314+'abs CO2'!I314+'CH4'!I314*PCG!$C$5+N2O!I314*PCG!$C$6+HFC!I314+PFC!I314+'SF6'!I314</f>
        <v>0</v>
      </c>
      <c r="J314" s="94">
        <f>+'CO2'!J314+'abs CO2'!J314+'CH4'!J314*PCG!$C$5+N2O!J314*PCG!$C$6+HFC!J314+PFC!J314+'SF6'!J314</f>
        <v>0</v>
      </c>
      <c r="K314" s="94">
        <f>+'CO2'!K314+'abs CO2'!K314+'CH4'!K314*PCG!$C$5+N2O!K314*PCG!$C$6+HFC!K314+PFC!K314+'SF6'!K314</f>
        <v>0</v>
      </c>
      <c r="L314" s="94">
        <f>+'CO2'!L314+'abs CO2'!L314+'CH4'!L314*PCG!$C$5+N2O!L314*PCG!$C$6+HFC!L314+PFC!L314+'SF6'!L314</f>
        <v>0</v>
      </c>
      <c r="M314" s="94">
        <f>+'CO2'!M314+'abs CO2'!M314+'CH4'!M314*PCG!$C$5+N2O!M314*PCG!$C$6+HFC!M314+PFC!M314+'SF6'!M314</f>
        <v>0</v>
      </c>
      <c r="N314" s="94">
        <f>+'CO2'!N314+'abs CO2'!N314+'CH4'!N314*PCG!$C$5+N2O!N314*PCG!$C$6+HFC!N314+PFC!N314+'SF6'!N314</f>
        <v>0</v>
      </c>
      <c r="O314" s="94">
        <f>+'CO2'!O314+'abs CO2'!O314+'CH4'!O314*PCG!$C$5+N2O!O314*PCG!$C$6+HFC!O314+PFC!O314+'SF6'!O314</f>
        <v>0</v>
      </c>
      <c r="P314" s="94">
        <f>+'CO2'!P314+'abs CO2'!P314+'CH4'!P314*PCG!$C$5+N2O!P314*PCG!$C$6+HFC!P314+PFC!P314+'SF6'!P314</f>
        <v>0</v>
      </c>
      <c r="Q314" s="94">
        <f>+'CO2'!Q314+'abs CO2'!Q314+'CH4'!Q314*PCG!$C$5+N2O!Q314*PCG!$C$6+HFC!Q314+PFC!Q314+'SF6'!Q314</f>
        <v>0</v>
      </c>
      <c r="R314" s="94">
        <f>+'CO2'!R314+'abs CO2'!R314+'CH4'!R314*PCG!$C$5+N2O!R314*PCG!$C$6+HFC!R314+PFC!R314+'SF6'!R314</f>
        <v>0</v>
      </c>
      <c r="S314" s="94">
        <f>+'CO2'!S314+'abs CO2'!S314+'CH4'!S314*PCG!$C$5+N2O!S314*PCG!$C$6+HFC!S314+PFC!S314+'SF6'!S314</f>
        <v>0</v>
      </c>
      <c r="T314" s="94">
        <f>+'CO2'!T314+'abs CO2'!T314+'CH4'!T314*PCG!$C$5+N2O!T314*PCG!$C$6+HFC!T314+PFC!T314+'SF6'!T314</f>
        <v>0</v>
      </c>
      <c r="U314" s="94">
        <f>+'CO2'!U314+'abs CO2'!U314+'CH4'!U314*PCG!$C$5+N2O!U314*PCG!$C$6+HFC!U314+PFC!U314+'SF6'!U314</f>
        <v>0</v>
      </c>
      <c r="V314" s="94">
        <f>+'CO2'!V314+'abs CO2'!V314+'CH4'!V314*PCG!$C$5+N2O!V314*PCG!$C$6+HFC!V314+PFC!V314+'SF6'!V314</f>
        <v>0</v>
      </c>
      <c r="W314" s="94">
        <f>+'CO2'!W314+'abs CO2'!W314+'CH4'!W314*PCG!$C$5+N2O!W314*PCG!$C$6+HFC!W314+PFC!W314+'SF6'!W314</f>
        <v>0</v>
      </c>
      <c r="X314" s="94">
        <f>+'CO2'!X314+'abs CO2'!X314+'CH4'!X314*PCG!$C$5+N2O!X314*PCG!$C$6+HFC!X314+PFC!X314+'SF6'!X314</f>
        <v>0</v>
      </c>
      <c r="Y314" s="94">
        <f>+'CO2'!Y314+'abs CO2'!Y314+'CH4'!Y314*PCG!$C$5+N2O!Y314*PCG!$C$6+HFC!Y314+PFC!Y314+'SF6'!Y314</f>
        <v>0</v>
      </c>
      <c r="Z314" s="94">
        <f>+'CO2'!Z314+'abs CO2'!Z314+'CH4'!Z314*PCG!$C$5+N2O!Z314*PCG!$C$6+HFC!Z314+PFC!Z314+'SF6'!Z314</f>
        <v>0</v>
      </c>
      <c r="AA314" s="94">
        <f>+'CO2'!AA314+'abs CO2'!AA314+'CH4'!AA314*PCG!$C$5+N2O!AA314*PCG!$C$6+HFC!AA314+PFC!AA314+'SF6'!AA314</f>
        <v>0</v>
      </c>
      <c r="AB314" s="94">
        <f>+'CO2'!AB314+'abs CO2'!AB314+'CH4'!AB314*PCG!$C$5+N2O!AB314*PCG!$C$6+HFC!AB314+PFC!AB314+'SF6'!AB314</f>
        <v>0</v>
      </c>
      <c r="AC314" s="94">
        <f>+'CO2'!AC314+'abs CO2'!AC314+'CH4'!AC314*PCG!$C$5+N2O!AC314*PCG!$C$6+HFC!AC314+PFC!AC314+'SF6'!AC314</f>
        <v>0</v>
      </c>
      <c r="AD314" s="94">
        <f>+'CO2'!AD314+'abs CO2'!AD314+'CH4'!AD314*PCG!$C$5+N2O!AD314*PCG!$C$6+HFC!AD314+PFC!AD314+'SF6'!AD314</f>
        <v>0</v>
      </c>
      <c r="AE314" s="94">
        <f>+'CO2'!AE314+'abs CO2'!AE314+'CH4'!AE314*PCG!$C$5+N2O!AE314*PCG!$C$6+HFC!AE314+PFC!AE314+'SF6'!AE314</f>
        <v>0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0</v>
      </c>
      <c r="D315" s="33">
        <f t="shared" ref="D315:AE315" si="79">+D316+D317+D318+D319+D320+D321+D322+D323+D324+D325+D326+D327</f>
        <v>0</v>
      </c>
      <c r="E315" s="33">
        <f t="shared" si="79"/>
        <v>0</v>
      </c>
      <c r="F315" s="33">
        <f t="shared" si="79"/>
        <v>0</v>
      </c>
      <c r="G315" s="33">
        <f t="shared" si="79"/>
        <v>0</v>
      </c>
      <c r="H315" s="33">
        <f t="shared" si="79"/>
        <v>0</v>
      </c>
      <c r="I315" s="33">
        <f t="shared" si="79"/>
        <v>0</v>
      </c>
      <c r="J315" s="33">
        <f t="shared" si="79"/>
        <v>0</v>
      </c>
      <c r="K315" s="33">
        <f t="shared" si="79"/>
        <v>0</v>
      </c>
      <c r="L315" s="33">
        <f t="shared" si="79"/>
        <v>0</v>
      </c>
      <c r="M315" s="33">
        <f t="shared" si="79"/>
        <v>0</v>
      </c>
      <c r="N315" s="33">
        <f t="shared" si="79"/>
        <v>0</v>
      </c>
      <c r="O315" s="33">
        <f t="shared" si="79"/>
        <v>0</v>
      </c>
      <c r="P315" s="33">
        <f t="shared" si="79"/>
        <v>0</v>
      </c>
      <c r="Q315" s="33">
        <f t="shared" si="79"/>
        <v>0</v>
      </c>
      <c r="R315" s="33">
        <f t="shared" si="79"/>
        <v>0</v>
      </c>
      <c r="S315" s="33">
        <f t="shared" si="79"/>
        <v>0</v>
      </c>
      <c r="T315" s="33">
        <f t="shared" si="79"/>
        <v>0</v>
      </c>
      <c r="U315" s="33">
        <f t="shared" si="79"/>
        <v>0</v>
      </c>
      <c r="V315" s="33">
        <f t="shared" si="79"/>
        <v>0</v>
      </c>
      <c r="W315" s="33">
        <f t="shared" si="79"/>
        <v>0</v>
      </c>
      <c r="X315" s="33">
        <f t="shared" si="79"/>
        <v>-3.431611324673782E-3</v>
      </c>
      <c r="Y315" s="33">
        <f t="shared" si="79"/>
        <v>-3.431611324673782E-3</v>
      </c>
      <c r="Z315" s="33">
        <f t="shared" si="79"/>
        <v>-1.0265752522117332E-2</v>
      </c>
      <c r="AA315" s="33">
        <f t="shared" si="79"/>
        <v>-1.2301454155398388E-2</v>
      </c>
      <c r="AB315" s="33">
        <f t="shared" si="79"/>
        <v>-0.18292233247625495</v>
      </c>
      <c r="AC315" s="33">
        <f t="shared" si="79"/>
        <v>-0.18292233247625495</v>
      </c>
      <c r="AD315" s="33">
        <f t="shared" si="79"/>
        <v>-0.19103605755747521</v>
      </c>
      <c r="AE315" s="33">
        <f t="shared" si="79"/>
        <v>-0.19103605755747521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0</v>
      </c>
      <c r="AA317" s="94">
        <f>+'CO2'!AA317+'abs CO2'!AA317+'CH4'!AA317*PCG!$C$5+N2O!AA317*PCG!$C$6+HFC!AA317+PFC!AA317+'SF6'!AA317</f>
        <v>0</v>
      </c>
      <c r="AB317" s="94">
        <f>+'CO2'!AB317+'abs CO2'!AB317+'CH4'!AB317*PCG!$C$5+N2O!AB317*PCG!$C$6+HFC!AB317+PFC!AB317+'SF6'!AB317</f>
        <v>0</v>
      </c>
      <c r="AC317" s="94">
        <f>+'CO2'!AC317+'abs CO2'!AC317+'CH4'!AC317*PCG!$C$5+N2O!AC317*PCG!$C$6+HFC!AC317+PFC!AC317+'SF6'!AC317</f>
        <v>0</v>
      </c>
      <c r="AD317" s="94">
        <f>+'CO2'!AD317+'abs CO2'!AD317+'CH4'!AD317*PCG!$C$5+N2O!AD317*PCG!$C$6+HFC!AD317+PFC!AD317+'SF6'!AD317</f>
        <v>0</v>
      </c>
      <c r="AE317" s="94">
        <f>+'CO2'!AE317+'abs CO2'!AE317+'CH4'!AE317*PCG!$C$5+N2O!AE317*PCG!$C$6+HFC!AE317+PFC!AE317+'SF6'!AE317</f>
        <v>0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0</v>
      </c>
      <c r="M319" s="94">
        <f>+'CO2'!M319+'abs CO2'!M319+'CH4'!M319*PCG!$C$5+N2O!M319*PCG!$C$6+HFC!M319+PFC!M319+'SF6'!M319</f>
        <v>0</v>
      </c>
      <c r="N319" s="94">
        <f>+'CO2'!N319+'abs CO2'!N319+'CH4'!N319*PCG!$C$5+N2O!N319*PCG!$C$6+HFC!N319+PFC!N319+'SF6'!N319</f>
        <v>0</v>
      </c>
      <c r="O319" s="94">
        <f>+'CO2'!O319+'abs CO2'!O319+'CH4'!O319*PCG!$C$5+N2O!O319*PCG!$C$6+HFC!O319+PFC!O319+'SF6'!O319</f>
        <v>0</v>
      </c>
      <c r="P319" s="94">
        <f>+'CO2'!P319+'abs CO2'!P319+'CH4'!P319*PCG!$C$5+N2O!P319*PCG!$C$6+HFC!P319+PFC!P319+'SF6'!P319</f>
        <v>0</v>
      </c>
      <c r="Q319" s="94">
        <f>+'CO2'!Q319+'abs CO2'!Q319+'CH4'!Q319*PCG!$C$5+N2O!Q319*PCG!$C$6+HFC!Q319+PFC!Q319+'SF6'!Q319</f>
        <v>0</v>
      </c>
      <c r="R319" s="94">
        <f>+'CO2'!R319+'abs CO2'!R319+'CH4'!R319*PCG!$C$5+N2O!R319*PCG!$C$6+HFC!R319+PFC!R319+'SF6'!R319</f>
        <v>0</v>
      </c>
      <c r="S319" s="94">
        <f>+'CO2'!S319+'abs CO2'!S319+'CH4'!S319*PCG!$C$5+N2O!S319*PCG!$C$6+HFC!S319+PFC!S319+'SF6'!S319</f>
        <v>0</v>
      </c>
      <c r="T319" s="94">
        <f>+'CO2'!T319+'abs CO2'!T319+'CH4'!T319*PCG!$C$5+N2O!T319*PCG!$C$6+HFC!T319+PFC!T319+'SF6'!T319</f>
        <v>0</v>
      </c>
      <c r="U319" s="94">
        <f>+'CO2'!U319+'abs CO2'!U319+'CH4'!U319*PCG!$C$5+N2O!U319*PCG!$C$6+HFC!U319+PFC!U319+'SF6'!U319</f>
        <v>0</v>
      </c>
      <c r="V319" s="94">
        <f>+'CO2'!V319+'abs CO2'!V319+'CH4'!V319*PCG!$C$5+N2O!V319*PCG!$C$6+HFC!V319+PFC!V319+'SF6'!V319</f>
        <v>0</v>
      </c>
      <c r="W319" s="94">
        <f>+'CO2'!W319+'abs CO2'!W319+'CH4'!W319*PCG!$C$5+N2O!W319*PCG!$C$6+HFC!W319+PFC!W319+'SF6'!W319</f>
        <v>0</v>
      </c>
      <c r="X319" s="94">
        <f>+'CO2'!X319+'abs CO2'!X319+'CH4'!X319*PCG!$C$5+N2O!X319*PCG!$C$6+HFC!X319+PFC!X319+'SF6'!X319</f>
        <v>0</v>
      </c>
      <c r="Y319" s="94">
        <f>+'CO2'!Y319+'abs CO2'!Y319+'CH4'!Y319*PCG!$C$5+N2O!Y319*PCG!$C$6+HFC!Y319+PFC!Y319+'SF6'!Y319</f>
        <v>0</v>
      </c>
      <c r="Z319" s="94">
        <f>+'CO2'!Z319+'abs CO2'!Z319+'CH4'!Z319*PCG!$C$5+N2O!Z319*PCG!$C$6+HFC!Z319+PFC!Z319+'SF6'!Z319</f>
        <v>0</v>
      </c>
      <c r="AA319" s="94">
        <f>+'CO2'!AA319+'abs CO2'!AA319+'CH4'!AA319*PCG!$C$5+N2O!AA319*PCG!$C$6+HFC!AA319+PFC!AA319+'SF6'!AA319</f>
        <v>0</v>
      </c>
      <c r="AB319" s="94">
        <f>+'CO2'!AB319+'abs CO2'!AB319+'CH4'!AB319*PCG!$C$5+N2O!AB319*PCG!$C$6+HFC!AB319+PFC!AB319+'SF6'!AB319</f>
        <v>0</v>
      </c>
      <c r="AC319" s="94">
        <f>+'CO2'!AC319+'abs CO2'!AC319+'CH4'!AC319*PCG!$C$5+N2O!AC319*PCG!$C$6+HFC!AC319+PFC!AC319+'SF6'!AC319</f>
        <v>0</v>
      </c>
      <c r="AD319" s="94">
        <f>+'CO2'!AD319+'abs CO2'!AD319+'CH4'!AD319*PCG!$C$5+N2O!AD319*PCG!$C$6+HFC!AD319+PFC!AD319+'SF6'!AD319</f>
        <v>0</v>
      </c>
      <c r="AE319" s="94">
        <f>+'CO2'!AE319+'abs CO2'!AE319+'CH4'!AE319*PCG!$C$5+N2O!AE319*PCG!$C$6+HFC!AE319+PFC!AE319+'SF6'!AE319</f>
        <v>0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0</v>
      </c>
      <c r="D321" s="94">
        <f>+'CO2'!D321+'abs CO2'!D321+'CH4'!D321*PCG!$C$5+N2O!D321*PCG!$C$6+HFC!D321+PFC!D321+'SF6'!D321</f>
        <v>0</v>
      </c>
      <c r="E321" s="94">
        <f>+'CO2'!E321+'abs CO2'!E321+'CH4'!E321*PCG!$C$5+N2O!E321*PCG!$C$6+HFC!E321+PFC!E321+'SF6'!E321</f>
        <v>0</v>
      </c>
      <c r="F321" s="94">
        <f>+'CO2'!F321+'abs CO2'!F321+'CH4'!F321*PCG!$C$5+N2O!F321*PCG!$C$6+HFC!F321+PFC!F321+'SF6'!F321</f>
        <v>0</v>
      </c>
      <c r="G321" s="94">
        <f>+'CO2'!G321+'abs CO2'!G321+'CH4'!G321*PCG!$C$5+N2O!G321*PCG!$C$6+HFC!G321+PFC!G321+'SF6'!G321</f>
        <v>0</v>
      </c>
      <c r="H321" s="94">
        <f>+'CO2'!H321+'abs CO2'!H321+'CH4'!H321*PCG!$C$5+N2O!H321*PCG!$C$6+HFC!H321+PFC!H321+'SF6'!H321</f>
        <v>0</v>
      </c>
      <c r="I321" s="94">
        <f>+'CO2'!I321+'abs CO2'!I321+'CH4'!I321*PCG!$C$5+N2O!I321*PCG!$C$6+HFC!I321+PFC!I321+'SF6'!I321</f>
        <v>0</v>
      </c>
      <c r="J321" s="94">
        <f>+'CO2'!J321+'abs CO2'!J321+'CH4'!J321*PCG!$C$5+N2O!J321*PCG!$C$6+HFC!J321+PFC!J321+'SF6'!J321</f>
        <v>0</v>
      </c>
      <c r="K321" s="94">
        <f>+'CO2'!K321+'abs CO2'!K321+'CH4'!K321*PCG!$C$5+N2O!K321*PCG!$C$6+HFC!K321+PFC!K321+'SF6'!K321</f>
        <v>0</v>
      </c>
      <c r="L321" s="94">
        <f>+'CO2'!L321+'abs CO2'!L321+'CH4'!L321*PCG!$C$5+N2O!L321*PCG!$C$6+HFC!L321+PFC!L321+'SF6'!L321</f>
        <v>0</v>
      </c>
      <c r="M321" s="94">
        <f>+'CO2'!M321+'abs CO2'!M321+'CH4'!M321*PCG!$C$5+N2O!M321*PCG!$C$6+HFC!M321+PFC!M321+'SF6'!M321</f>
        <v>0</v>
      </c>
      <c r="N321" s="94">
        <f>+'CO2'!N321+'abs CO2'!N321+'CH4'!N321*PCG!$C$5+N2O!N321*PCG!$C$6+HFC!N321+PFC!N321+'SF6'!N321</f>
        <v>0</v>
      </c>
      <c r="O321" s="94">
        <f>+'CO2'!O321+'abs CO2'!O321+'CH4'!O321*PCG!$C$5+N2O!O321*PCG!$C$6+HFC!O321+PFC!O321+'SF6'!O321</f>
        <v>0</v>
      </c>
      <c r="P321" s="94">
        <f>+'CO2'!P321+'abs CO2'!P321+'CH4'!P321*PCG!$C$5+N2O!P321*PCG!$C$6+HFC!P321+PFC!P321+'SF6'!P321</f>
        <v>0</v>
      </c>
      <c r="Q321" s="94">
        <f>+'CO2'!Q321+'abs CO2'!Q321+'CH4'!Q321*PCG!$C$5+N2O!Q321*PCG!$C$6+HFC!Q321+PFC!Q321+'SF6'!Q321</f>
        <v>0</v>
      </c>
      <c r="R321" s="94">
        <f>+'CO2'!R321+'abs CO2'!R321+'CH4'!R321*PCG!$C$5+N2O!R321*PCG!$C$6+HFC!R321+PFC!R321+'SF6'!R321</f>
        <v>0</v>
      </c>
      <c r="S321" s="94">
        <f>+'CO2'!S321+'abs CO2'!S321+'CH4'!S321*PCG!$C$5+N2O!S321*PCG!$C$6+HFC!S321+PFC!S321+'SF6'!S321</f>
        <v>0</v>
      </c>
      <c r="T321" s="94">
        <f>+'CO2'!T321+'abs CO2'!T321+'CH4'!T321*PCG!$C$5+N2O!T321*PCG!$C$6+HFC!T321+PFC!T321+'SF6'!T321</f>
        <v>0</v>
      </c>
      <c r="U321" s="94">
        <f>+'CO2'!U321+'abs CO2'!U321+'CH4'!U321*PCG!$C$5+N2O!U321*PCG!$C$6+HFC!U321+PFC!U321+'SF6'!U321</f>
        <v>0</v>
      </c>
      <c r="V321" s="94">
        <f>+'CO2'!V321+'abs CO2'!V321+'CH4'!V321*PCG!$C$5+N2O!V321*PCG!$C$6+HFC!V321+PFC!V321+'SF6'!V321</f>
        <v>0</v>
      </c>
      <c r="W321" s="94">
        <f>+'CO2'!W321+'abs CO2'!W321+'CH4'!W321*PCG!$C$5+N2O!W321*PCG!$C$6+HFC!W321+PFC!W321+'SF6'!W321</f>
        <v>0</v>
      </c>
      <c r="X321" s="94">
        <f>+'CO2'!X321+'abs CO2'!X321+'CH4'!X321*PCG!$C$5+N2O!X321*PCG!$C$6+HFC!X321+PFC!X321+'SF6'!X321</f>
        <v>0</v>
      </c>
      <c r="Y321" s="94">
        <f>+'CO2'!Y321+'abs CO2'!Y321+'CH4'!Y321*PCG!$C$5+N2O!Y321*PCG!$C$6+HFC!Y321+PFC!Y321+'SF6'!Y321</f>
        <v>0</v>
      </c>
      <c r="Z321" s="94">
        <f>+'CO2'!Z321+'abs CO2'!Z321+'CH4'!Z321*PCG!$C$5+N2O!Z321*PCG!$C$6+HFC!Z321+PFC!Z321+'SF6'!Z321</f>
        <v>0</v>
      </c>
      <c r="AA321" s="94">
        <f>+'CO2'!AA321+'abs CO2'!AA321+'CH4'!AA321*PCG!$C$5+N2O!AA321*PCG!$C$6+HFC!AA321+PFC!AA321+'SF6'!AA321</f>
        <v>0</v>
      </c>
      <c r="AB321" s="94">
        <f>+'CO2'!AB321+'abs CO2'!AB321+'CH4'!AB321*PCG!$C$5+N2O!AB321*PCG!$C$6+HFC!AB321+PFC!AB321+'SF6'!AB321</f>
        <v>0</v>
      </c>
      <c r="AC321" s="94">
        <f>+'CO2'!AC321+'abs CO2'!AC321+'CH4'!AC321*PCG!$C$5+N2O!AC321*PCG!$C$6+HFC!AC321+PFC!AC321+'SF6'!AC321</f>
        <v>0</v>
      </c>
      <c r="AD321" s="94">
        <f>+'CO2'!AD321+'abs CO2'!AD321+'CH4'!AD321*PCG!$C$5+N2O!AD321*PCG!$C$6+HFC!AD321+PFC!AD321+'SF6'!AD321</f>
        <v>0</v>
      </c>
      <c r="AE321" s="94">
        <f>+'CO2'!AE321+'abs CO2'!AE321+'CH4'!AE321*PCG!$C$5+N2O!AE321*PCG!$C$6+HFC!AE321+PFC!AE321+'SF6'!AE321</f>
        <v>0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0</v>
      </c>
      <c r="L322" s="94">
        <f>+'CO2'!L322+'abs CO2'!L322+'CH4'!L322*PCG!$C$5+N2O!L322*PCG!$C$6+HFC!L322+PFC!L322+'SF6'!L322</f>
        <v>0</v>
      </c>
      <c r="M322" s="94">
        <f>+'CO2'!M322+'abs CO2'!M322+'CH4'!M322*PCG!$C$5+N2O!M322*PCG!$C$6+HFC!M322+PFC!M322+'SF6'!M322</f>
        <v>0</v>
      </c>
      <c r="N322" s="94">
        <f>+'CO2'!N322+'abs CO2'!N322+'CH4'!N322*PCG!$C$5+N2O!N322*PCG!$C$6+HFC!N322+PFC!N322+'SF6'!N322</f>
        <v>0</v>
      </c>
      <c r="O322" s="94">
        <f>+'CO2'!O322+'abs CO2'!O322+'CH4'!O322*PCG!$C$5+N2O!O322*PCG!$C$6+HFC!O322+PFC!O322+'SF6'!O322</f>
        <v>0</v>
      </c>
      <c r="P322" s="94">
        <f>+'CO2'!P322+'abs CO2'!P322+'CH4'!P322*PCG!$C$5+N2O!P322*PCG!$C$6+HFC!P322+PFC!P322+'SF6'!P322</f>
        <v>0</v>
      </c>
      <c r="Q322" s="94">
        <f>+'CO2'!Q322+'abs CO2'!Q322+'CH4'!Q322*PCG!$C$5+N2O!Q322*PCG!$C$6+HFC!Q322+PFC!Q322+'SF6'!Q322</f>
        <v>0</v>
      </c>
      <c r="R322" s="94">
        <f>+'CO2'!R322+'abs CO2'!R322+'CH4'!R322*PCG!$C$5+N2O!R322*PCG!$C$6+HFC!R322+PFC!R322+'SF6'!R322</f>
        <v>0</v>
      </c>
      <c r="S322" s="94">
        <f>+'CO2'!S322+'abs CO2'!S322+'CH4'!S322*PCG!$C$5+N2O!S322*PCG!$C$6+HFC!S322+PFC!S322+'SF6'!S322</f>
        <v>0</v>
      </c>
      <c r="T322" s="94">
        <f>+'CO2'!T322+'abs CO2'!T322+'CH4'!T322*PCG!$C$5+N2O!T322*PCG!$C$6+HFC!T322+PFC!T322+'SF6'!T322</f>
        <v>0</v>
      </c>
      <c r="U322" s="94">
        <f>+'CO2'!U322+'abs CO2'!U322+'CH4'!U322*PCG!$C$5+N2O!U322*PCG!$C$6+HFC!U322+PFC!U322+'SF6'!U322</f>
        <v>0</v>
      </c>
      <c r="V322" s="94">
        <f>+'CO2'!V322+'abs CO2'!V322+'CH4'!V322*PCG!$C$5+N2O!V322*PCG!$C$6+HFC!V322+PFC!V322+'SF6'!V322</f>
        <v>0</v>
      </c>
      <c r="W322" s="94">
        <f>+'CO2'!W322+'abs CO2'!W322+'CH4'!W322*PCG!$C$5+N2O!W322*PCG!$C$6+HFC!W322+PFC!W322+'SF6'!W322</f>
        <v>0</v>
      </c>
      <c r="X322" s="94">
        <f>+'CO2'!X322+'abs CO2'!X322+'CH4'!X322*PCG!$C$5+N2O!X322*PCG!$C$6+HFC!X322+PFC!X322+'SF6'!X322</f>
        <v>0</v>
      </c>
      <c r="Y322" s="94">
        <f>+'CO2'!Y322+'abs CO2'!Y322+'CH4'!Y322*PCG!$C$5+N2O!Y322*PCG!$C$6+HFC!Y322+PFC!Y322+'SF6'!Y322</f>
        <v>0</v>
      </c>
      <c r="Z322" s="94">
        <f>+'CO2'!Z322+'abs CO2'!Z322+'CH4'!Z322*PCG!$C$5+N2O!Z322*PCG!$C$6+HFC!Z322+PFC!Z322+'SF6'!Z322</f>
        <v>0</v>
      </c>
      <c r="AA322" s="94">
        <f>+'CO2'!AA322+'abs CO2'!AA322+'CH4'!AA322*PCG!$C$5+N2O!AA322*PCG!$C$6+HFC!AA322+PFC!AA322+'SF6'!AA322</f>
        <v>0</v>
      </c>
      <c r="AB322" s="94">
        <f>+'CO2'!AB322+'abs CO2'!AB322+'CH4'!AB322*PCG!$C$5+N2O!AB322*PCG!$C$6+HFC!AB322+PFC!AB322+'SF6'!AB322</f>
        <v>0</v>
      </c>
      <c r="AC322" s="94">
        <f>+'CO2'!AC322+'abs CO2'!AC322+'CH4'!AC322*PCG!$C$5+N2O!AC322*PCG!$C$6+HFC!AC322+PFC!AC322+'SF6'!AC322</f>
        <v>0</v>
      </c>
      <c r="AD322" s="94">
        <f>+'CO2'!AD322+'abs CO2'!AD322+'CH4'!AD322*PCG!$C$5+N2O!AD322*PCG!$C$6+HFC!AD322+PFC!AD322+'SF6'!AD322</f>
        <v>0</v>
      </c>
      <c r="AE322" s="94">
        <f>+'CO2'!AE322+'abs CO2'!AE322+'CH4'!AE322*PCG!$C$5+N2O!AE322*PCG!$C$6+HFC!AE322+PFC!AE322+'SF6'!AE322</f>
        <v>0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0</v>
      </c>
      <c r="E323" s="94">
        <f>+'CO2'!E323+'abs CO2'!E323+'CH4'!E323*PCG!$C$5+N2O!E323*PCG!$C$6+HFC!E323+PFC!E323+'SF6'!E323</f>
        <v>0</v>
      </c>
      <c r="F323" s="94">
        <f>+'CO2'!F323+'abs CO2'!F323+'CH4'!F323*PCG!$C$5+N2O!F323*PCG!$C$6+HFC!F323+PFC!F323+'SF6'!F323</f>
        <v>0</v>
      </c>
      <c r="G323" s="94">
        <f>+'CO2'!G323+'abs CO2'!G323+'CH4'!G323*PCG!$C$5+N2O!G323*PCG!$C$6+HFC!G323+PFC!G323+'SF6'!G323</f>
        <v>0</v>
      </c>
      <c r="H323" s="94">
        <f>+'CO2'!H323+'abs CO2'!H323+'CH4'!H323*PCG!$C$5+N2O!H323*PCG!$C$6+HFC!H323+PFC!H323+'SF6'!H323</f>
        <v>0</v>
      </c>
      <c r="I323" s="94">
        <f>+'CO2'!I323+'abs CO2'!I323+'CH4'!I323*PCG!$C$5+N2O!I323*PCG!$C$6+HFC!I323+PFC!I323+'SF6'!I323</f>
        <v>0</v>
      </c>
      <c r="J323" s="94">
        <f>+'CO2'!J323+'abs CO2'!J323+'CH4'!J323*PCG!$C$5+N2O!J323*PCG!$C$6+HFC!J323+PFC!J323+'SF6'!J323</f>
        <v>0</v>
      </c>
      <c r="K323" s="94">
        <f>+'CO2'!K323+'abs CO2'!K323+'CH4'!K323*PCG!$C$5+N2O!K323*PCG!$C$6+HFC!K323+PFC!K323+'SF6'!K323</f>
        <v>0</v>
      </c>
      <c r="L323" s="94">
        <f>+'CO2'!L323+'abs CO2'!L323+'CH4'!L323*PCG!$C$5+N2O!L323*PCG!$C$6+HFC!L323+PFC!L323+'SF6'!L323</f>
        <v>0</v>
      </c>
      <c r="M323" s="94">
        <f>+'CO2'!M323+'abs CO2'!M323+'CH4'!M323*PCG!$C$5+N2O!M323*PCG!$C$6+HFC!M323+PFC!M323+'SF6'!M323</f>
        <v>0</v>
      </c>
      <c r="N323" s="94">
        <f>+'CO2'!N323+'abs CO2'!N323+'CH4'!N323*PCG!$C$5+N2O!N323*PCG!$C$6+HFC!N323+PFC!N323+'SF6'!N323</f>
        <v>0</v>
      </c>
      <c r="O323" s="94">
        <f>+'CO2'!O323+'abs CO2'!O323+'CH4'!O323*PCG!$C$5+N2O!O323*PCG!$C$6+HFC!O323+PFC!O323+'SF6'!O323</f>
        <v>0</v>
      </c>
      <c r="P323" s="94">
        <f>+'CO2'!P323+'abs CO2'!P323+'CH4'!P323*PCG!$C$5+N2O!P323*PCG!$C$6+HFC!P323+PFC!P323+'SF6'!P323</f>
        <v>0</v>
      </c>
      <c r="Q323" s="94">
        <f>+'CO2'!Q323+'abs CO2'!Q323+'CH4'!Q323*PCG!$C$5+N2O!Q323*PCG!$C$6+HFC!Q323+PFC!Q323+'SF6'!Q323</f>
        <v>0</v>
      </c>
      <c r="R323" s="94">
        <f>+'CO2'!R323+'abs CO2'!R323+'CH4'!R323*PCG!$C$5+N2O!R323*PCG!$C$6+HFC!R323+PFC!R323+'SF6'!R323</f>
        <v>0</v>
      </c>
      <c r="S323" s="94">
        <f>+'CO2'!S323+'abs CO2'!S323+'CH4'!S323*PCG!$C$5+N2O!S323*PCG!$C$6+HFC!S323+PFC!S323+'SF6'!S323</f>
        <v>0</v>
      </c>
      <c r="T323" s="94">
        <f>+'CO2'!T323+'abs CO2'!T323+'CH4'!T323*PCG!$C$5+N2O!T323*PCG!$C$6+HFC!T323+PFC!T323+'SF6'!T323</f>
        <v>0</v>
      </c>
      <c r="U323" s="94">
        <f>+'CO2'!U323+'abs CO2'!U323+'CH4'!U323*PCG!$C$5+N2O!U323*PCG!$C$6+HFC!U323+PFC!U323+'SF6'!U323</f>
        <v>0</v>
      </c>
      <c r="V323" s="94">
        <f>+'CO2'!V323+'abs CO2'!V323+'CH4'!V323*PCG!$C$5+N2O!V323*PCG!$C$6+HFC!V323+PFC!V323+'SF6'!V323</f>
        <v>0</v>
      </c>
      <c r="W323" s="94">
        <f>+'CO2'!W323+'abs CO2'!W323+'CH4'!W323*PCG!$C$5+N2O!W323*PCG!$C$6+HFC!W323+PFC!W323+'SF6'!W323</f>
        <v>0</v>
      </c>
      <c r="X323" s="94">
        <f>+'CO2'!X323+'abs CO2'!X323+'CH4'!X323*PCG!$C$5+N2O!X323*PCG!$C$6+HFC!X323+PFC!X323+'SF6'!X323</f>
        <v>0</v>
      </c>
      <c r="Y323" s="94">
        <f>+'CO2'!Y323+'abs CO2'!Y323+'CH4'!Y323*PCG!$C$5+N2O!Y323*PCG!$C$6+HFC!Y323+PFC!Y323+'SF6'!Y323</f>
        <v>0</v>
      </c>
      <c r="Z323" s="94">
        <f>+'CO2'!Z323+'abs CO2'!Z323+'CH4'!Z323*PCG!$C$5+N2O!Z323*PCG!$C$6+HFC!Z323+PFC!Z323+'SF6'!Z323</f>
        <v>0</v>
      </c>
      <c r="AA323" s="94">
        <f>+'CO2'!AA323+'abs CO2'!AA323+'CH4'!AA323*PCG!$C$5+N2O!AA323*PCG!$C$6+HFC!AA323+PFC!AA323+'SF6'!AA323</f>
        <v>0</v>
      </c>
      <c r="AB323" s="94">
        <f>+'CO2'!AB323+'abs CO2'!AB323+'CH4'!AB323*PCG!$C$5+N2O!AB323*PCG!$C$6+HFC!AB323+PFC!AB323+'SF6'!AB323</f>
        <v>0</v>
      </c>
      <c r="AC323" s="94">
        <f>+'CO2'!AC323+'abs CO2'!AC323+'CH4'!AC323*PCG!$C$5+N2O!AC323*PCG!$C$6+HFC!AC323+PFC!AC323+'SF6'!AC323</f>
        <v>0</v>
      </c>
      <c r="AD323" s="94">
        <f>+'CO2'!AD323+'abs CO2'!AD323+'CH4'!AD323*PCG!$C$5+N2O!AD323*PCG!$C$6+HFC!AD323+PFC!AD323+'SF6'!AD323</f>
        <v>0</v>
      </c>
      <c r="AE323" s="94">
        <f>+'CO2'!AE323+'abs CO2'!AE323+'CH4'!AE323*PCG!$C$5+N2O!AE323*PCG!$C$6+HFC!AE323+PFC!AE323+'SF6'!AE323</f>
        <v>0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0</v>
      </c>
      <c r="D324" s="94">
        <f>+'CO2'!D324+'abs CO2'!D324+'CH4'!D324*PCG!$C$5+N2O!D324*PCG!$C$6+HFC!D324+PFC!D324+'SF6'!D324</f>
        <v>0</v>
      </c>
      <c r="E324" s="94">
        <f>+'CO2'!E324+'abs CO2'!E324+'CH4'!E324*PCG!$C$5+N2O!E324*PCG!$C$6+HFC!E324+PFC!E324+'SF6'!E324</f>
        <v>0</v>
      </c>
      <c r="F324" s="94">
        <f>+'CO2'!F324+'abs CO2'!F324+'CH4'!F324*PCG!$C$5+N2O!F324*PCG!$C$6+HFC!F324+PFC!F324+'SF6'!F324</f>
        <v>0</v>
      </c>
      <c r="G324" s="94">
        <f>+'CO2'!G324+'abs CO2'!G324+'CH4'!G324*PCG!$C$5+N2O!G324*PCG!$C$6+HFC!G324+PFC!G324+'SF6'!G324</f>
        <v>0</v>
      </c>
      <c r="H324" s="94">
        <f>+'CO2'!H324+'abs CO2'!H324+'CH4'!H324*PCG!$C$5+N2O!H324*PCG!$C$6+HFC!H324+PFC!H324+'SF6'!H324</f>
        <v>0</v>
      </c>
      <c r="I324" s="94">
        <f>+'CO2'!I324+'abs CO2'!I324+'CH4'!I324*PCG!$C$5+N2O!I324*PCG!$C$6+HFC!I324+PFC!I324+'SF6'!I324</f>
        <v>0</v>
      </c>
      <c r="J324" s="94">
        <f>+'CO2'!J324+'abs CO2'!J324+'CH4'!J324*PCG!$C$5+N2O!J324*PCG!$C$6+HFC!J324+PFC!J324+'SF6'!J324</f>
        <v>0</v>
      </c>
      <c r="K324" s="94">
        <f>+'CO2'!K324+'abs CO2'!K324+'CH4'!K324*PCG!$C$5+N2O!K324*PCG!$C$6+HFC!K324+PFC!K324+'SF6'!K324</f>
        <v>0</v>
      </c>
      <c r="L324" s="94">
        <f>+'CO2'!L324+'abs CO2'!L324+'CH4'!L324*PCG!$C$5+N2O!L324*PCG!$C$6+HFC!L324+PFC!L324+'SF6'!L324</f>
        <v>0</v>
      </c>
      <c r="M324" s="94">
        <f>+'CO2'!M324+'abs CO2'!M324+'CH4'!M324*PCG!$C$5+N2O!M324*PCG!$C$6+HFC!M324+PFC!M324+'SF6'!M324</f>
        <v>0</v>
      </c>
      <c r="N324" s="94">
        <f>+'CO2'!N324+'abs CO2'!N324+'CH4'!N324*PCG!$C$5+N2O!N324*PCG!$C$6+HFC!N324+PFC!N324+'SF6'!N324</f>
        <v>0</v>
      </c>
      <c r="O324" s="94">
        <f>+'CO2'!O324+'abs CO2'!O324+'CH4'!O324*PCG!$C$5+N2O!O324*PCG!$C$6+HFC!O324+PFC!O324+'SF6'!O324</f>
        <v>0</v>
      </c>
      <c r="P324" s="94">
        <f>+'CO2'!P324+'abs CO2'!P324+'CH4'!P324*PCG!$C$5+N2O!P324*PCG!$C$6+HFC!P324+PFC!P324+'SF6'!P324</f>
        <v>0</v>
      </c>
      <c r="Q324" s="94">
        <f>+'CO2'!Q324+'abs CO2'!Q324+'CH4'!Q324*PCG!$C$5+N2O!Q324*PCG!$C$6+HFC!Q324+PFC!Q324+'SF6'!Q324</f>
        <v>0</v>
      </c>
      <c r="R324" s="94">
        <f>+'CO2'!R324+'abs CO2'!R324+'CH4'!R324*PCG!$C$5+N2O!R324*PCG!$C$6+HFC!R324+PFC!R324+'SF6'!R324</f>
        <v>0</v>
      </c>
      <c r="S324" s="94">
        <f>+'CO2'!S324+'abs CO2'!S324+'CH4'!S324*PCG!$C$5+N2O!S324*PCG!$C$6+HFC!S324+PFC!S324+'SF6'!S324</f>
        <v>0</v>
      </c>
      <c r="T324" s="94">
        <f>+'CO2'!T324+'abs CO2'!T324+'CH4'!T324*PCG!$C$5+N2O!T324*PCG!$C$6+HFC!T324+PFC!T324+'SF6'!T324</f>
        <v>0</v>
      </c>
      <c r="U324" s="94">
        <f>+'CO2'!U324+'abs CO2'!U324+'CH4'!U324*PCG!$C$5+N2O!U324*PCG!$C$6+HFC!U324+PFC!U324+'SF6'!U324</f>
        <v>0</v>
      </c>
      <c r="V324" s="94">
        <f>+'CO2'!V324+'abs CO2'!V324+'CH4'!V324*PCG!$C$5+N2O!V324*PCG!$C$6+HFC!V324+PFC!V324+'SF6'!V324</f>
        <v>0</v>
      </c>
      <c r="W324" s="94">
        <f>+'CO2'!W324+'abs CO2'!W324+'CH4'!W324*PCG!$C$5+N2O!W324*PCG!$C$6+HFC!W324+PFC!W324+'SF6'!W324</f>
        <v>0</v>
      </c>
      <c r="X324" s="94">
        <f>+'CO2'!X324+'abs CO2'!X324+'CH4'!X324*PCG!$C$5+N2O!X324*PCG!$C$6+HFC!X324+PFC!X324+'SF6'!X324</f>
        <v>0</v>
      </c>
      <c r="Y324" s="94">
        <f>+'CO2'!Y324+'abs CO2'!Y324+'CH4'!Y324*PCG!$C$5+N2O!Y324*PCG!$C$6+HFC!Y324+PFC!Y324+'SF6'!Y324</f>
        <v>0</v>
      </c>
      <c r="Z324" s="94">
        <f>+'CO2'!Z324+'abs CO2'!Z324+'CH4'!Z324*PCG!$C$5+N2O!Z324*PCG!$C$6+HFC!Z324+PFC!Z324+'SF6'!Z324</f>
        <v>0</v>
      </c>
      <c r="AA324" s="94">
        <f>+'CO2'!AA324+'abs CO2'!AA324+'CH4'!AA324*PCG!$C$5+N2O!AA324*PCG!$C$6+HFC!AA324+PFC!AA324+'SF6'!AA324</f>
        <v>0</v>
      </c>
      <c r="AB324" s="94">
        <f>+'CO2'!AB324+'abs CO2'!AB324+'CH4'!AB324*PCG!$C$5+N2O!AB324*PCG!$C$6+HFC!AB324+PFC!AB324+'SF6'!AB324</f>
        <v>0</v>
      </c>
      <c r="AC324" s="94">
        <f>+'CO2'!AC324+'abs CO2'!AC324+'CH4'!AC324*PCG!$C$5+N2O!AC324*PCG!$C$6+HFC!AC324+PFC!AC324+'SF6'!AC324</f>
        <v>0</v>
      </c>
      <c r="AD324" s="94">
        <f>+'CO2'!AD324+'abs CO2'!AD324+'CH4'!AD324*PCG!$C$5+N2O!AD324*PCG!$C$6+HFC!AD324+PFC!AD324+'SF6'!AD324</f>
        <v>0</v>
      </c>
      <c r="AE324" s="94">
        <f>+'CO2'!AE324+'abs CO2'!AE324+'CH4'!AE324*PCG!$C$5+N2O!AE324*PCG!$C$6+HFC!AE324+PFC!AE324+'SF6'!AE324</f>
        <v>0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0</v>
      </c>
      <c r="D325" s="94">
        <f>+'CO2'!D325+'abs CO2'!D325+'CH4'!D325*PCG!$C$5+N2O!D325*PCG!$C$6+HFC!D325+PFC!D325+'SF6'!D325</f>
        <v>0</v>
      </c>
      <c r="E325" s="94">
        <f>+'CO2'!E325+'abs CO2'!E325+'CH4'!E325*PCG!$C$5+N2O!E325*PCG!$C$6+HFC!E325+PFC!E325+'SF6'!E325</f>
        <v>0</v>
      </c>
      <c r="F325" s="94">
        <f>+'CO2'!F325+'abs CO2'!F325+'CH4'!F325*PCG!$C$5+N2O!F325*PCG!$C$6+HFC!F325+PFC!F325+'SF6'!F325</f>
        <v>0</v>
      </c>
      <c r="G325" s="94">
        <f>+'CO2'!G325+'abs CO2'!G325+'CH4'!G325*PCG!$C$5+N2O!G325*PCG!$C$6+HFC!G325+PFC!G325+'SF6'!G325</f>
        <v>0</v>
      </c>
      <c r="H325" s="94">
        <f>+'CO2'!H325+'abs CO2'!H325+'CH4'!H325*PCG!$C$5+N2O!H325*PCG!$C$6+HFC!H325+PFC!H325+'SF6'!H325</f>
        <v>0</v>
      </c>
      <c r="I325" s="94">
        <f>+'CO2'!I325+'abs CO2'!I325+'CH4'!I325*PCG!$C$5+N2O!I325*PCG!$C$6+HFC!I325+PFC!I325+'SF6'!I325</f>
        <v>0</v>
      </c>
      <c r="J325" s="94">
        <f>+'CO2'!J325+'abs CO2'!J325+'CH4'!J325*PCG!$C$5+N2O!J325*PCG!$C$6+HFC!J325+PFC!J325+'SF6'!J325</f>
        <v>0</v>
      </c>
      <c r="K325" s="94">
        <f>+'CO2'!K325+'abs CO2'!K325+'CH4'!K325*PCG!$C$5+N2O!K325*PCG!$C$6+HFC!K325+PFC!K325+'SF6'!K325</f>
        <v>0</v>
      </c>
      <c r="L325" s="94">
        <f>+'CO2'!L325+'abs CO2'!L325+'CH4'!L325*PCG!$C$5+N2O!L325*PCG!$C$6+HFC!L325+PFC!L325+'SF6'!L325</f>
        <v>0</v>
      </c>
      <c r="M325" s="94">
        <f>+'CO2'!M325+'abs CO2'!M325+'CH4'!M325*PCG!$C$5+N2O!M325*PCG!$C$6+HFC!M325+PFC!M325+'SF6'!M325</f>
        <v>0</v>
      </c>
      <c r="N325" s="94">
        <f>+'CO2'!N325+'abs CO2'!N325+'CH4'!N325*PCG!$C$5+N2O!N325*PCG!$C$6+HFC!N325+PFC!N325+'SF6'!N325</f>
        <v>0</v>
      </c>
      <c r="O325" s="94">
        <f>+'CO2'!O325+'abs CO2'!O325+'CH4'!O325*PCG!$C$5+N2O!O325*PCG!$C$6+HFC!O325+PFC!O325+'SF6'!O325</f>
        <v>0</v>
      </c>
      <c r="P325" s="94">
        <f>+'CO2'!P325+'abs CO2'!P325+'CH4'!P325*PCG!$C$5+N2O!P325*PCG!$C$6+HFC!P325+PFC!P325+'SF6'!P325</f>
        <v>0</v>
      </c>
      <c r="Q325" s="94">
        <f>+'CO2'!Q325+'abs CO2'!Q325+'CH4'!Q325*PCG!$C$5+N2O!Q325*PCG!$C$6+HFC!Q325+PFC!Q325+'SF6'!Q325</f>
        <v>0</v>
      </c>
      <c r="R325" s="94">
        <f>+'CO2'!R325+'abs CO2'!R325+'CH4'!R325*PCG!$C$5+N2O!R325*PCG!$C$6+HFC!R325+PFC!R325+'SF6'!R325</f>
        <v>0</v>
      </c>
      <c r="S325" s="94">
        <f>+'CO2'!S325+'abs CO2'!S325+'CH4'!S325*PCG!$C$5+N2O!S325*PCG!$C$6+HFC!S325+PFC!S325+'SF6'!S325</f>
        <v>0</v>
      </c>
      <c r="T325" s="94">
        <f>+'CO2'!T325+'abs CO2'!T325+'CH4'!T325*PCG!$C$5+N2O!T325*PCG!$C$6+HFC!T325+PFC!T325+'SF6'!T325</f>
        <v>0</v>
      </c>
      <c r="U325" s="94">
        <f>+'CO2'!U325+'abs CO2'!U325+'CH4'!U325*PCG!$C$5+N2O!U325*PCG!$C$6+HFC!U325+PFC!U325+'SF6'!U325</f>
        <v>0</v>
      </c>
      <c r="V325" s="94">
        <f>+'CO2'!V325+'abs CO2'!V325+'CH4'!V325*PCG!$C$5+N2O!V325*PCG!$C$6+HFC!V325+PFC!V325+'SF6'!V325</f>
        <v>0</v>
      </c>
      <c r="W325" s="94">
        <f>+'CO2'!W325+'abs CO2'!W325+'CH4'!W325*PCG!$C$5+N2O!W325*PCG!$C$6+HFC!W325+PFC!W325+'SF6'!W325</f>
        <v>0</v>
      </c>
      <c r="X325" s="94">
        <f>+'CO2'!X325+'abs CO2'!X325+'CH4'!X325*PCG!$C$5+N2O!X325*PCG!$C$6+HFC!X325+PFC!X325+'SF6'!X325</f>
        <v>0</v>
      </c>
      <c r="Y325" s="94">
        <f>+'CO2'!Y325+'abs CO2'!Y325+'CH4'!Y325*PCG!$C$5+N2O!Y325*PCG!$C$6+HFC!Y325+PFC!Y325+'SF6'!Y325</f>
        <v>0</v>
      </c>
      <c r="Z325" s="94">
        <f>+'CO2'!Z325+'abs CO2'!Z325+'CH4'!Z325*PCG!$C$5+N2O!Z325*PCG!$C$6+HFC!Z325+PFC!Z325+'SF6'!Z325</f>
        <v>0</v>
      </c>
      <c r="AA325" s="94">
        <f>+'CO2'!AA325+'abs CO2'!AA325+'CH4'!AA325*PCG!$C$5+N2O!AA325*PCG!$C$6+HFC!AA325+PFC!AA325+'SF6'!AA325</f>
        <v>0</v>
      </c>
      <c r="AB325" s="94">
        <f>+'CO2'!AB325+'abs CO2'!AB325+'CH4'!AB325*PCG!$C$5+N2O!AB325*PCG!$C$6+HFC!AB325+PFC!AB325+'SF6'!AB325</f>
        <v>0</v>
      </c>
      <c r="AC325" s="94">
        <f>+'CO2'!AC325+'abs CO2'!AC325+'CH4'!AC325*PCG!$C$5+N2O!AC325*PCG!$C$6+HFC!AC325+PFC!AC325+'SF6'!AC325</f>
        <v>0</v>
      </c>
      <c r="AD325" s="94">
        <f>+'CO2'!AD325+'abs CO2'!AD325+'CH4'!AD325*PCG!$C$5+N2O!AD325*PCG!$C$6+HFC!AD325+PFC!AD325+'SF6'!AD325</f>
        <v>0</v>
      </c>
      <c r="AE325" s="94">
        <f>+'CO2'!AE325+'abs CO2'!AE325+'CH4'!AE325*PCG!$C$5+N2O!AE325*PCG!$C$6+HFC!AE325+PFC!AE325+'SF6'!AE325</f>
        <v>0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0</v>
      </c>
      <c r="D326" s="94">
        <f>+'CO2'!D326+'abs CO2'!D326+'CH4'!D326*PCG!$C$5+N2O!D326*PCG!$C$6+HFC!D326+PFC!D326+'SF6'!D326</f>
        <v>0</v>
      </c>
      <c r="E326" s="94">
        <f>+'CO2'!E326+'abs CO2'!E326+'CH4'!E326*PCG!$C$5+N2O!E326*PCG!$C$6+HFC!E326+PFC!E326+'SF6'!E326</f>
        <v>0</v>
      </c>
      <c r="F326" s="94">
        <f>+'CO2'!F326+'abs CO2'!F326+'CH4'!F326*PCG!$C$5+N2O!F326*PCG!$C$6+HFC!F326+PFC!F326+'SF6'!F326</f>
        <v>0</v>
      </c>
      <c r="G326" s="94">
        <f>+'CO2'!G326+'abs CO2'!G326+'CH4'!G326*PCG!$C$5+N2O!G326*PCG!$C$6+HFC!G326+PFC!G326+'SF6'!G326</f>
        <v>0</v>
      </c>
      <c r="H326" s="94">
        <f>+'CO2'!H326+'abs CO2'!H326+'CH4'!H326*PCG!$C$5+N2O!H326*PCG!$C$6+HFC!H326+PFC!H326+'SF6'!H326</f>
        <v>0</v>
      </c>
      <c r="I326" s="94">
        <f>+'CO2'!I326+'abs CO2'!I326+'CH4'!I326*PCG!$C$5+N2O!I326*PCG!$C$6+HFC!I326+PFC!I326+'SF6'!I326</f>
        <v>0</v>
      </c>
      <c r="J326" s="94">
        <f>+'CO2'!J326+'abs CO2'!J326+'CH4'!J326*PCG!$C$5+N2O!J326*PCG!$C$6+HFC!J326+PFC!J326+'SF6'!J326</f>
        <v>0</v>
      </c>
      <c r="K326" s="94">
        <f>+'CO2'!K326+'abs CO2'!K326+'CH4'!K326*PCG!$C$5+N2O!K326*PCG!$C$6+HFC!K326+PFC!K326+'SF6'!K326</f>
        <v>0</v>
      </c>
      <c r="L326" s="94">
        <f>+'CO2'!L326+'abs CO2'!L326+'CH4'!L326*PCG!$C$5+N2O!L326*PCG!$C$6+HFC!L326+PFC!L326+'SF6'!L326</f>
        <v>0</v>
      </c>
      <c r="M326" s="94">
        <f>+'CO2'!M326+'abs CO2'!M326+'CH4'!M326*PCG!$C$5+N2O!M326*PCG!$C$6+HFC!M326+PFC!M326+'SF6'!M326</f>
        <v>0</v>
      </c>
      <c r="N326" s="94">
        <f>+'CO2'!N326+'abs CO2'!N326+'CH4'!N326*PCG!$C$5+N2O!N326*PCG!$C$6+HFC!N326+PFC!N326+'SF6'!N326</f>
        <v>0</v>
      </c>
      <c r="O326" s="94">
        <f>+'CO2'!O326+'abs CO2'!O326+'CH4'!O326*PCG!$C$5+N2O!O326*PCG!$C$6+HFC!O326+PFC!O326+'SF6'!O326</f>
        <v>0</v>
      </c>
      <c r="P326" s="94">
        <f>+'CO2'!P326+'abs CO2'!P326+'CH4'!P326*PCG!$C$5+N2O!P326*PCG!$C$6+HFC!P326+PFC!P326+'SF6'!P326</f>
        <v>0</v>
      </c>
      <c r="Q326" s="94">
        <f>+'CO2'!Q326+'abs CO2'!Q326+'CH4'!Q326*PCG!$C$5+N2O!Q326*PCG!$C$6+HFC!Q326+PFC!Q326+'SF6'!Q326</f>
        <v>0</v>
      </c>
      <c r="R326" s="94">
        <f>+'CO2'!R326+'abs CO2'!R326+'CH4'!R326*PCG!$C$5+N2O!R326*PCG!$C$6+HFC!R326+PFC!R326+'SF6'!R326</f>
        <v>0</v>
      </c>
      <c r="S326" s="94">
        <f>+'CO2'!S326+'abs CO2'!S326+'CH4'!S326*PCG!$C$5+N2O!S326*PCG!$C$6+HFC!S326+PFC!S326+'SF6'!S326</f>
        <v>0</v>
      </c>
      <c r="T326" s="94">
        <f>+'CO2'!T326+'abs CO2'!T326+'CH4'!T326*PCG!$C$5+N2O!T326*PCG!$C$6+HFC!T326+PFC!T326+'SF6'!T326</f>
        <v>0</v>
      </c>
      <c r="U326" s="94">
        <f>+'CO2'!U326+'abs CO2'!U326+'CH4'!U326*PCG!$C$5+N2O!U326*PCG!$C$6+HFC!U326+PFC!U326+'SF6'!U326</f>
        <v>0</v>
      </c>
      <c r="V326" s="94">
        <f>+'CO2'!V326+'abs CO2'!V326+'CH4'!V326*PCG!$C$5+N2O!V326*PCG!$C$6+HFC!V326+PFC!V326+'SF6'!V326</f>
        <v>0</v>
      </c>
      <c r="W326" s="94">
        <f>+'CO2'!W326+'abs CO2'!W326+'CH4'!W326*PCG!$C$5+N2O!W326*PCG!$C$6+HFC!W326+PFC!W326+'SF6'!W326</f>
        <v>0</v>
      </c>
      <c r="X326" s="94">
        <f>+'CO2'!X326+'abs CO2'!X326+'CH4'!X326*PCG!$C$5+N2O!X326*PCG!$C$6+HFC!X326+PFC!X326+'SF6'!X326</f>
        <v>-3.431611324673782E-3</v>
      </c>
      <c r="Y326" s="94">
        <f>+'CO2'!Y326+'abs CO2'!Y326+'CH4'!Y326*PCG!$C$5+N2O!Y326*PCG!$C$6+HFC!Y326+PFC!Y326+'SF6'!Y326</f>
        <v>-3.431611324673782E-3</v>
      </c>
      <c r="Z326" s="94">
        <f>+'CO2'!Z326+'abs CO2'!Z326+'CH4'!Z326*PCG!$C$5+N2O!Z326*PCG!$C$6+HFC!Z326+PFC!Z326+'SF6'!Z326</f>
        <v>-1.0265752522117332E-2</v>
      </c>
      <c r="AA326" s="94">
        <f>+'CO2'!AA326+'abs CO2'!AA326+'CH4'!AA326*PCG!$C$5+N2O!AA326*PCG!$C$6+HFC!AA326+PFC!AA326+'SF6'!AA326</f>
        <v>-1.2301454155398388E-2</v>
      </c>
      <c r="AB326" s="94">
        <f>+'CO2'!AB326+'abs CO2'!AB326+'CH4'!AB326*PCG!$C$5+N2O!AB326*PCG!$C$6+HFC!AB326+PFC!AB326+'SF6'!AB326</f>
        <v>-0.18292233247625495</v>
      </c>
      <c r="AC326" s="94">
        <f>+'CO2'!AC326+'abs CO2'!AC326+'CH4'!AC326*PCG!$C$5+N2O!AC326*PCG!$C$6+HFC!AC326+PFC!AC326+'SF6'!AC326</f>
        <v>-0.18292233247625495</v>
      </c>
      <c r="AD326" s="94">
        <f>+'CO2'!AD326+'abs CO2'!AD326+'CH4'!AD326*PCG!$C$5+N2O!AD326*PCG!$C$6+HFC!AD326+PFC!AD326+'SF6'!AD326</f>
        <v>-0.19103605755747521</v>
      </c>
      <c r="AE326" s="94">
        <f>+'CO2'!AE326+'abs CO2'!AE326+'CH4'!AE326*PCG!$C$5+N2O!AE326*PCG!$C$6+HFC!AE326+PFC!AE326+'SF6'!AE326</f>
        <v>-0.19103605755747521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0</v>
      </c>
      <c r="D327" s="94">
        <f>+'CO2'!D327+'abs CO2'!D327+'CH4'!D327*PCG!$C$5+N2O!D327*PCG!$C$6+HFC!D327+PFC!D327+'SF6'!D327</f>
        <v>0</v>
      </c>
      <c r="E327" s="94">
        <f>+'CO2'!E327+'abs CO2'!E327+'CH4'!E327*PCG!$C$5+N2O!E327*PCG!$C$6+HFC!E327+PFC!E327+'SF6'!E327</f>
        <v>0</v>
      </c>
      <c r="F327" s="94">
        <f>+'CO2'!F327+'abs CO2'!F327+'CH4'!F327*PCG!$C$5+N2O!F327*PCG!$C$6+HFC!F327+PFC!F327+'SF6'!F327</f>
        <v>0</v>
      </c>
      <c r="G327" s="94">
        <f>+'CO2'!G327+'abs CO2'!G327+'CH4'!G327*PCG!$C$5+N2O!G327*PCG!$C$6+HFC!G327+PFC!G327+'SF6'!G327</f>
        <v>0</v>
      </c>
      <c r="H327" s="94">
        <f>+'CO2'!H327+'abs CO2'!H327+'CH4'!H327*PCG!$C$5+N2O!H327*PCG!$C$6+HFC!H327+PFC!H327+'SF6'!H327</f>
        <v>0</v>
      </c>
      <c r="I327" s="94">
        <f>+'CO2'!I327+'abs CO2'!I327+'CH4'!I327*PCG!$C$5+N2O!I327*PCG!$C$6+HFC!I327+PFC!I327+'SF6'!I327</f>
        <v>0</v>
      </c>
      <c r="J327" s="94">
        <f>+'CO2'!J327+'abs CO2'!J327+'CH4'!J327*PCG!$C$5+N2O!J327*PCG!$C$6+HFC!J327+PFC!J327+'SF6'!J327</f>
        <v>0</v>
      </c>
      <c r="K327" s="94">
        <f>+'CO2'!K327+'abs CO2'!K327+'CH4'!K327*PCG!$C$5+N2O!K327*PCG!$C$6+HFC!K327+PFC!K327+'SF6'!K327</f>
        <v>0</v>
      </c>
      <c r="L327" s="94">
        <f>+'CO2'!L327+'abs CO2'!L327+'CH4'!L327*PCG!$C$5+N2O!L327*PCG!$C$6+HFC!L327+PFC!L327+'SF6'!L327</f>
        <v>0</v>
      </c>
      <c r="M327" s="94">
        <f>+'CO2'!M327+'abs CO2'!M327+'CH4'!M327*PCG!$C$5+N2O!M327*PCG!$C$6+HFC!M327+PFC!M327+'SF6'!M327</f>
        <v>0</v>
      </c>
      <c r="N327" s="94">
        <f>+'CO2'!N327+'abs CO2'!N327+'CH4'!N327*PCG!$C$5+N2O!N327*PCG!$C$6+HFC!N327+PFC!N327+'SF6'!N327</f>
        <v>0</v>
      </c>
      <c r="O327" s="94">
        <f>+'CO2'!O327+'abs CO2'!O327+'CH4'!O327*PCG!$C$5+N2O!O327*PCG!$C$6+HFC!O327+PFC!O327+'SF6'!O327</f>
        <v>0</v>
      </c>
      <c r="P327" s="94">
        <f>+'CO2'!P327+'abs CO2'!P327+'CH4'!P327*PCG!$C$5+N2O!P327*PCG!$C$6+HFC!P327+PFC!P327+'SF6'!P327</f>
        <v>0</v>
      </c>
      <c r="Q327" s="94">
        <f>+'CO2'!Q327+'abs CO2'!Q327+'CH4'!Q327*PCG!$C$5+N2O!Q327*PCG!$C$6+HFC!Q327+PFC!Q327+'SF6'!Q327</f>
        <v>0</v>
      </c>
      <c r="R327" s="94">
        <f>+'CO2'!R327+'abs CO2'!R327+'CH4'!R327*PCG!$C$5+N2O!R327*PCG!$C$6+HFC!R327+PFC!R327+'SF6'!R327</f>
        <v>0</v>
      </c>
      <c r="S327" s="94">
        <f>+'CO2'!S327+'abs CO2'!S327+'CH4'!S327*PCG!$C$5+N2O!S327*PCG!$C$6+HFC!S327+PFC!S327+'SF6'!S327</f>
        <v>0</v>
      </c>
      <c r="T327" s="94">
        <f>+'CO2'!T327+'abs CO2'!T327+'CH4'!T327*PCG!$C$5+N2O!T327*PCG!$C$6+HFC!T327+PFC!T327+'SF6'!T327</f>
        <v>0</v>
      </c>
      <c r="U327" s="94">
        <f>+'CO2'!U327+'abs CO2'!U327+'CH4'!U327*PCG!$C$5+N2O!U327*PCG!$C$6+HFC!U327+PFC!U327+'SF6'!U327</f>
        <v>0</v>
      </c>
      <c r="V327" s="94">
        <f>+'CO2'!V327+'abs CO2'!V327+'CH4'!V327*PCG!$C$5+N2O!V327*PCG!$C$6+HFC!V327+PFC!V327+'SF6'!V327</f>
        <v>0</v>
      </c>
      <c r="W327" s="94">
        <f>+'CO2'!W327+'abs CO2'!W327+'CH4'!W327*PCG!$C$5+N2O!W327*PCG!$C$6+HFC!W327+PFC!W327+'SF6'!W327</f>
        <v>0</v>
      </c>
      <c r="X327" s="94">
        <f>+'CO2'!X327+'abs CO2'!X327+'CH4'!X327*PCG!$C$5+N2O!X327*PCG!$C$6+HFC!X327+PFC!X327+'SF6'!X327</f>
        <v>0</v>
      </c>
      <c r="Y327" s="94">
        <f>+'CO2'!Y327+'abs CO2'!Y327+'CH4'!Y327*PCG!$C$5+N2O!Y327*PCG!$C$6+HFC!Y327+PFC!Y327+'SF6'!Y327</f>
        <v>0</v>
      </c>
      <c r="Z327" s="94">
        <f>+'CO2'!Z327+'abs CO2'!Z327+'CH4'!Z327*PCG!$C$5+N2O!Z327*PCG!$C$6+HFC!Z327+PFC!Z327+'SF6'!Z327</f>
        <v>0</v>
      </c>
      <c r="AA327" s="94">
        <f>+'CO2'!AA327+'abs CO2'!AA327+'CH4'!AA327*PCG!$C$5+N2O!AA327*PCG!$C$6+HFC!AA327+PFC!AA327+'SF6'!AA327</f>
        <v>0</v>
      </c>
      <c r="AB327" s="94">
        <f>+'CO2'!AB327+'abs CO2'!AB327+'CH4'!AB327*PCG!$C$5+N2O!AB327*PCG!$C$6+HFC!AB327+PFC!AB327+'SF6'!AB327</f>
        <v>0</v>
      </c>
      <c r="AC327" s="94">
        <f>+'CO2'!AC327+'abs CO2'!AC327+'CH4'!AC327*PCG!$C$5+N2O!AC327*PCG!$C$6+HFC!AC327+PFC!AC327+'SF6'!AC327</f>
        <v>0</v>
      </c>
      <c r="AD327" s="94">
        <f>+'CO2'!AD327+'abs CO2'!AD327+'CH4'!AD327*PCG!$C$5+N2O!AD327*PCG!$C$6+HFC!AD327+PFC!AD327+'SF6'!AD327</f>
        <v>0</v>
      </c>
      <c r="AE327" s="94">
        <f>+'CO2'!AE327+'abs CO2'!AE327+'CH4'!AE327*PCG!$C$5+N2O!AE327*PCG!$C$6+HFC!AE327+PFC!AE327+'SF6'!AE327</f>
        <v>0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0</v>
      </c>
      <c r="D328" s="33">
        <f t="shared" si="80"/>
        <v>0</v>
      </c>
      <c r="E328" s="33">
        <f t="shared" si="80"/>
        <v>0</v>
      </c>
      <c r="F328" s="33">
        <f t="shared" si="80"/>
        <v>0</v>
      </c>
      <c r="G328" s="33">
        <f t="shared" si="80"/>
        <v>0</v>
      </c>
      <c r="H328" s="33">
        <f t="shared" si="80"/>
        <v>0</v>
      </c>
      <c r="I328" s="33">
        <f t="shared" si="80"/>
        <v>0</v>
      </c>
      <c r="J328" s="33">
        <f t="shared" si="80"/>
        <v>0</v>
      </c>
      <c r="K328" s="33">
        <f t="shared" si="80"/>
        <v>0</v>
      </c>
      <c r="L328" s="33">
        <f t="shared" si="80"/>
        <v>0</v>
      </c>
      <c r="M328" s="33">
        <f t="shared" si="80"/>
        <v>0</v>
      </c>
      <c r="N328" s="33">
        <f t="shared" si="80"/>
        <v>0</v>
      </c>
      <c r="O328" s="33">
        <f t="shared" si="80"/>
        <v>0</v>
      </c>
      <c r="P328" s="33">
        <f t="shared" si="80"/>
        <v>0</v>
      </c>
      <c r="Q328" s="33">
        <f t="shared" si="80"/>
        <v>0</v>
      </c>
      <c r="R328" s="33">
        <f t="shared" si="80"/>
        <v>0</v>
      </c>
      <c r="S328" s="33">
        <f t="shared" si="80"/>
        <v>0</v>
      </c>
      <c r="T328" s="33">
        <f t="shared" si="80"/>
        <v>0</v>
      </c>
      <c r="U328" s="33">
        <f t="shared" si="80"/>
        <v>0</v>
      </c>
      <c r="V328" s="33">
        <f t="shared" si="80"/>
        <v>0</v>
      </c>
      <c r="W328" s="33">
        <f t="shared" si="80"/>
        <v>0</v>
      </c>
      <c r="X328" s="33">
        <f t="shared" si="80"/>
        <v>0</v>
      </c>
      <c r="Y328" s="33">
        <f t="shared" si="80"/>
        <v>0</v>
      </c>
      <c r="Z328" s="33">
        <f t="shared" si="80"/>
        <v>0</v>
      </c>
      <c r="AA328" s="33">
        <f t="shared" si="80"/>
        <v>0</v>
      </c>
      <c r="AB328" s="33">
        <f t="shared" si="80"/>
        <v>0</v>
      </c>
      <c r="AC328" s="33">
        <f t="shared" si="80"/>
        <v>0</v>
      </c>
      <c r="AD328" s="33">
        <f t="shared" si="80"/>
        <v>0</v>
      </c>
      <c r="AE328" s="33">
        <f t="shared" si="80"/>
        <v>0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0</v>
      </c>
      <c r="D330" s="94">
        <f>+'CO2'!D330+'abs CO2'!D330+'CH4'!D330*PCG!$C$5+N2O!D330*PCG!$C$6+HFC!D330+PFC!D330+'SF6'!D330</f>
        <v>0</v>
      </c>
      <c r="E330" s="94">
        <f>+'CO2'!E330+'abs CO2'!E330+'CH4'!E330*PCG!$C$5+N2O!E330*PCG!$C$6+HFC!E330+PFC!E330+'SF6'!E330</f>
        <v>0</v>
      </c>
      <c r="F330" s="94">
        <f>+'CO2'!F330+'abs CO2'!F330+'CH4'!F330*PCG!$C$5+N2O!F330*PCG!$C$6+HFC!F330+PFC!F330+'SF6'!F330</f>
        <v>0</v>
      </c>
      <c r="G330" s="94">
        <f>+'CO2'!G330+'abs CO2'!G330+'CH4'!G330*PCG!$C$5+N2O!G330*PCG!$C$6+HFC!G330+PFC!G330+'SF6'!G330</f>
        <v>0</v>
      </c>
      <c r="H330" s="94">
        <f>+'CO2'!H330+'abs CO2'!H330+'CH4'!H330*PCG!$C$5+N2O!H330*PCG!$C$6+HFC!H330+PFC!H330+'SF6'!H330</f>
        <v>0</v>
      </c>
      <c r="I330" s="94">
        <f>+'CO2'!I330+'abs CO2'!I330+'CH4'!I330*PCG!$C$5+N2O!I330*PCG!$C$6+HFC!I330+PFC!I330+'SF6'!I330</f>
        <v>0</v>
      </c>
      <c r="J330" s="94">
        <f>+'CO2'!J330+'abs CO2'!J330+'CH4'!J330*PCG!$C$5+N2O!J330*PCG!$C$6+HFC!J330+PFC!J330+'SF6'!J330</f>
        <v>0</v>
      </c>
      <c r="K330" s="94">
        <f>+'CO2'!K330+'abs CO2'!K330+'CH4'!K330*PCG!$C$5+N2O!K330*PCG!$C$6+HFC!K330+PFC!K330+'SF6'!K330</f>
        <v>0</v>
      </c>
      <c r="L330" s="94">
        <f>+'CO2'!L330+'abs CO2'!L330+'CH4'!L330*PCG!$C$5+N2O!L330*PCG!$C$6+HFC!L330+PFC!L330+'SF6'!L330</f>
        <v>0</v>
      </c>
      <c r="M330" s="94">
        <f>+'CO2'!M330+'abs CO2'!M330+'CH4'!M330*PCG!$C$5+N2O!M330*PCG!$C$6+HFC!M330+PFC!M330+'SF6'!M330</f>
        <v>0</v>
      </c>
      <c r="N330" s="94">
        <f>+'CO2'!N330+'abs CO2'!N330+'CH4'!N330*PCG!$C$5+N2O!N330*PCG!$C$6+HFC!N330+PFC!N330+'SF6'!N330</f>
        <v>0</v>
      </c>
      <c r="O330" s="94">
        <f>+'CO2'!O330+'abs CO2'!O330+'CH4'!O330*PCG!$C$5+N2O!O330*PCG!$C$6+HFC!O330+PFC!O330+'SF6'!O330</f>
        <v>0</v>
      </c>
      <c r="P330" s="94">
        <f>+'CO2'!P330+'abs CO2'!P330+'CH4'!P330*PCG!$C$5+N2O!P330*PCG!$C$6+HFC!P330+PFC!P330+'SF6'!P330</f>
        <v>0</v>
      </c>
      <c r="Q330" s="94">
        <f>+'CO2'!Q330+'abs CO2'!Q330+'CH4'!Q330*PCG!$C$5+N2O!Q330*PCG!$C$6+HFC!Q330+PFC!Q330+'SF6'!Q330</f>
        <v>0</v>
      </c>
      <c r="R330" s="94">
        <f>+'CO2'!R330+'abs CO2'!R330+'CH4'!R330*PCG!$C$5+N2O!R330*PCG!$C$6+HFC!R330+PFC!R330+'SF6'!R330</f>
        <v>0</v>
      </c>
      <c r="S330" s="94">
        <f>+'CO2'!S330+'abs CO2'!S330+'CH4'!S330*PCG!$C$5+N2O!S330*PCG!$C$6+HFC!S330+PFC!S330+'SF6'!S330</f>
        <v>0</v>
      </c>
      <c r="T330" s="94">
        <f>+'CO2'!T330+'abs CO2'!T330+'CH4'!T330*PCG!$C$5+N2O!T330*PCG!$C$6+HFC!T330+PFC!T330+'SF6'!T330</f>
        <v>0</v>
      </c>
      <c r="U330" s="94">
        <f>+'CO2'!U330+'abs CO2'!U330+'CH4'!U330*PCG!$C$5+N2O!U330*PCG!$C$6+HFC!U330+PFC!U330+'SF6'!U330</f>
        <v>0</v>
      </c>
      <c r="V330" s="94">
        <f>+'CO2'!V330+'abs CO2'!V330+'CH4'!V330*PCG!$C$5+N2O!V330*PCG!$C$6+HFC!V330+PFC!V330+'SF6'!V330</f>
        <v>0</v>
      </c>
      <c r="W330" s="94">
        <f>+'CO2'!W330+'abs CO2'!W330+'CH4'!W330*PCG!$C$5+N2O!W330*PCG!$C$6+HFC!W330+PFC!W330+'SF6'!W330</f>
        <v>0</v>
      </c>
      <c r="X330" s="94">
        <f>+'CO2'!X330+'abs CO2'!X330+'CH4'!X330*PCG!$C$5+N2O!X330*PCG!$C$6+HFC!X330+PFC!X330+'SF6'!X330</f>
        <v>0</v>
      </c>
      <c r="Y330" s="94">
        <f>+'CO2'!Y330+'abs CO2'!Y330+'CH4'!Y330*PCG!$C$5+N2O!Y330*PCG!$C$6+HFC!Y330+PFC!Y330+'SF6'!Y330</f>
        <v>0</v>
      </c>
      <c r="Z330" s="94">
        <f>+'CO2'!Z330+'abs CO2'!Z330+'CH4'!Z330*PCG!$C$5+N2O!Z330*PCG!$C$6+HFC!Z330+PFC!Z330+'SF6'!Z330</f>
        <v>0</v>
      </c>
      <c r="AA330" s="94">
        <f>+'CO2'!AA330+'abs CO2'!AA330+'CH4'!AA330*PCG!$C$5+N2O!AA330*PCG!$C$6+HFC!AA330+PFC!AA330+'SF6'!AA330</f>
        <v>0</v>
      </c>
      <c r="AB330" s="94">
        <f>+'CO2'!AB330+'abs CO2'!AB330+'CH4'!AB330*PCG!$C$5+N2O!AB330*PCG!$C$6+HFC!AB330+PFC!AB330+'SF6'!AB330</f>
        <v>0</v>
      </c>
      <c r="AC330" s="94">
        <f>+'CO2'!AC330+'abs CO2'!AC330+'CH4'!AC330*PCG!$C$5+N2O!AC330*PCG!$C$6+HFC!AC330+PFC!AC330+'SF6'!AC330</f>
        <v>0</v>
      </c>
      <c r="AD330" s="94">
        <f>+'CO2'!AD330+'abs CO2'!AD330+'CH4'!AD330*PCG!$C$5+N2O!AD330*PCG!$C$6+HFC!AD330+PFC!AD330+'SF6'!AD330</f>
        <v>0</v>
      </c>
      <c r="AE330" s="94">
        <f>+'CO2'!AE330+'abs CO2'!AE330+'CH4'!AE330*PCG!$C$5+N2O!AE330*PCG!$C$6+HFC!AE330+PFC!AE330+'SF6'!AE330</f>
        <v>0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0</v>
      </c>
      <c r="D332" s="94">
        <f>+'CO2'!D332+'abs CO2'!D332+'CH4'!D332*PCG!$C$5+N2O!D332*PCG!$C$6+HFC!D332+PFC!D332+'SF6'!D332</f>
        <v>0</v>
      </c>
      <c r="E332" s="94">
        <f>+'CO2'!E332+'abs CO2'!E332+'CH4'!E332*PCG!$C$5+N2O!E332*PCG!$C$6+HFC!E332+PFC!E332+'SF6'!E332</f>
        <v>0</v>
      </c>
      <c r="F332" s="94">
        <f>+'CO2'!F332+'abs CO2'!F332+'CH4'!F332*PCG!$C$5+N2O!F332*PCG!$C$6+HFC!F332+PFC!F332+'SF6'!F332</f>
        <v>0</v>
      </c>
      <c r="G332" s="94">
        <f>+'CO2'!G332+'abs CO2'!G332+'CH4'!G332*PCG!$C$5+N2O!G332*PCG!$C$6+HFC!G332+PFC!G332+'SF6'!G332</f>
        <v>0</v>
      </c>
      <c r="H332" s="94">
        <f>+'CO2'!H332+'abs CO2'!H332+'CH4'!H332*PCG!$C$5+N2O!H332*PCG!$C$6+HFC!H332+PFC!H332+'SF6'!H332</f>
        <v>0</v>
      </c>
      <c r="I332" s="94">
        <f>+'CO2'!I332+'abs CO2'!I332+'CH4'!I332*PCG!$C$5+N2O!I332*PCG!$C$6+HFC!I332+PFC!I332+'SF6'!I332</f>
        <v>0</v>
      </c>
      <c r="J332" s="94">
        <f>+'CO2'!J332+'abs CO2'!J332+'CH4'!J332*PCG!$C$5+N2O!J332*PCG!$C$6+HFC!J332+PFC!J332+'SF6'!J332</f>
        <v>0</v>
      </c>
      <c r="K332" s="94">
        <f>+'CO2'!K332+'abs CO2'!K332+'CH4'!K332*PCG!$C$5+N2O!K332*PCG!$C$6+HFC!K332+PFC!K332+'SF6'!K332</f>
        <v>0</v>
      </c>
      <c r="L332" s="94">
        <f>+'CO2'!L332+'abs CO2'!L332+'CH4'!L332*PCG!$C$5+N2O!L332*PCG!$C$6+HFC!L332+PFC!L332+'SF6'!L332</f>
        <v>0</v>
      </c>
      <c r="M332" s="94">
        <f>+'CO2'!M332+'abs CO2'!M332+'CH4'!M332*PCG!$C$5+N2O!M332*PCG!$C$6+HFC!M332+PFC!M332+'SF6'!M332</f>
        <v>0</v>
      </c>
      <c r="N332" s="94">
        <f>+'CO2'!N332+'abs CO2'!N332+'CH4'!N332*PCG!$C$5+N2O!N332*PCG!$C$6+HFC!N332+PFC!N332+'SF6'!N332</f>
        <v>0</v>
      </c>
      <c r="O332" s="94">
        <f>+'CO2'!O332+'abs CO2'!O332+'CH4'!O332*PCG!$C$5+N2O!O332*PCG!$C$6+HFC!O332+PFC!O332+'SF6'!O332</f>
        <v>0</v>
      </c>
      <c r="P332" s="94">
        <f>+'CO2'!P332+'abs CO2'!P332+'CH4'!P332*PCG!$C$5+N2O!P332*PCG!$C$6+HFC!P332+PFC!P332+'SF6'!P332</f>
        <v>0</v>
      </c>
      <c r="Q332" s="94">
        <f>+'CO2'!Q332+'abs CO2'!Q332+'CH4'!Q332*PCG!$C$5+N2O!Q332*PCG!$C$6+HFC!Q332+PFC!Q332+'SF6'!Q332</f>
        <v>0</v>
      </c>
      <c r="R332" s="94">
        <f>+'CO2'!R332+'abs CO2'!R332+'CH4'!R332*PCG!$C$5+N2O!R332*PCG!$C$6+HFC!R332+PFC!R332+'SF6'!R332</f>
        <v>0</v>
      </c>
      <c r="S332" s="94">
        <f>+'CO2'!S332+'abs CO2'!S332+'CH4'!S332*PCG!$C$5+N2O!S332*PCG!$C$6+HFC!S332+PFC!S332+'SF6'!S332</f>
        <v>0</v>
      </c>
      <c r="T332" s="94">
        <f>+'CO2'!T332+'abs CO2'!T332+'CH4'!T332*PCG!$C$5+N2O!T332*PCG!$C$6+HFC!T332+PFC!T332+'SF6'!T332</f>
        <v>0</v>
      </c>
      <c r="U332" s="94">
        <f>+'CO2'!U332+'abs CO2'!U332+'CH4'!U332*PCG!$C$5+N2O!U332*PCG!$C$6+HFC!U332+PFC!U332+'SF6'!U332</f>
        <v>0</v>
      </c>
      <c r="V332" s="94">
        <f>+'CO2'!V332+'abs CO2'!V332+'CH4'!V332*PCG!$C$5+N2O!V332*PCG!$C$6+HFC!V332+PFC!V332+'SF6'!V332</f>
        <v>0</v>
      </c>
      <c r="W332" s="94">
        <f>+'CO2'!W332+'abs CO2'!W332+'CH4'!W332*PCG!$C$5+N2O!W332*PCG!$C$6+HFC!W332+PFC!W332+'SF6'!W332</f>
        <v>0</v>
      </c>
      <c r="X332" s="94">
        <f>+'CO2'!X332+'abs CO2'!X332+'CH4'!X332*PCG!$C$5+N2O!X332*PCG!$C$6+HFC!X332+PFC!X332+'SF6'!X332</f>
        <v>0</v>
      </c>
      <c r="Y332" s="94">
        <f>+'CO2'!Y332+'abs CO2'!Y332+'CH4'!Y332*PCG!$C$5+N2O!Y332*PCG!$C$6+HFC!Y332+PFC!Y332+'SF6'!Y332</f>
        <v>0</v>
      </c>
      <c r="Z332" s="94">
        <f>+'CO2'!Z332+'abs CO2'!Z332+'CH4'!Z332*PCG!$C$5+N2O!Z332*PCG!$C$6+HFC!Z332+PFC!Z332+'SF6'!Z332</f>
        <v>0</v>
      </c>
      <c r="AA332" s="94">
        <f>+'CO2'!AA332+'abs CO2'!AA332+'CH4'!AA332*PCG!$C$5+N2O!AA332*PCG!$C$6+HFC!AA332+PFC!AA332+'SF6'!AA332</f>
        <v>0</v>
      </c>
      <c r="AB332" s="94">
        <f>+'CO2'!AB332+'abs CO2'!AB332+'CH4'!AB332*PCG!$C$5+N2O!AB332*PCG!$C$6+HFC!AB332+PFC!AB332+'SF6'!AB332</f>
        <v>0</v>
      </c>
      <c r="AC332" s="94">
        <f>+'CO2'!AC332+'abs CO2'!AC332+'CH4'!AC332*PCG!$C$5+N2O!AC332*PCG!$C$6+HFC!AC332+PFC!AC332+'SF6'!AC332</f>
        <v>0</v>
      </c>
      <c r="AD332" s="94">
        <f>+'CO2'!AD332+'abs CO2'!AD332+'CH4'!AD332*PCG!$C$5+N2O!AD332*PCG!$C$6+HFC!AD332+PFC!AD332+'SF6'!AD332</f>
        <v>0</v>
      </c>
      <c r="AE332" s="94">
        <f>+'CO2'!AE332+'abs CO2'!AE332+'CH4'!AE332*PCG!$C$5+N2O!AE332*PCG!$C$6+HFC!AE332+PFC!AE332+'SF6'!AE332</f>
        <v>0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0</v>
      </c>
      <c r="D334" s="94">
        <f>+'CO2'!D334+'abs CO2'!D334+'CH4'!D334*PCG!$C$5+N2O!D334*PCG!$C$6+HFC!D334+PFC!D334+'SF6'!D334</f>
        <v>0</v>
      </c>
      <c r="E334" s="94">
        <f>+'CO2'!E334+'abs CO2'!E334+'CH4'!E334*PCG!$C$5+N2O!E334*PCG!$C$6+HFC!E334+PFC!E334+'SF6'!E334</f>
        <v>0</v>
      </c>
      <c r="F334" s="94">
        <f>+'CO2'!F334+'abs CO2'!F334+'CH4'!F334*PCG!$C$5+N2O!F334*PCG!$C$6+HFC!F334+PFC!F334+'SF6'!F334</f>
        <v>0</v>
      </c>
      <c r="G334" s="94">
        <f>+'CO2'!G334+'abs CO2'!G334+'CH4'!G334*PCG!$C$5+N2O!G334*PCG!$C$6+HFC!G334+PFC!G334+'SF6'!G334</f>
        <v>0</v>
      </c>
      <c r="H334" s="94">
        <f>+'CO2'!H334+'abs CO2'!H334+'CH4'!H334*PCG!$C$5+N2O!H334*PCG!$C$6+HFC!H334+PFC!H334+'SF6'!H334</f>
        <v>0</v>
      </c>
      <c r="I334" s="94">
        <f>+'CO2'!I334+'abs CO2'!I334+'CH4'!I334*PCG!$C$5+N2O!I334*PCG!$C$6+HFC!I334+PFC!I334+'SF6'!I334</f>
        <v>0</v>
      </c>
      <c r="J334" s="94">
        <f>+'CO2'!J334+'abs CO2'!J334+'CH4'!J334*PCG!$C$5+N2O!J334*PCG!$C$6+HFC!J334+PFC!J334+'SF6'!J334</f>
        <v>0</v>
      </c>
      <c r="K334" s="94">
        <f>+'CO2'!K334+'abs CO2'!K334+'CH4'!K334*PCG!$C$5+N2O!K334*PCG!$C$6+HFC!K334+PFC!K334+'SF6'!K334</f>
        <v>0</v>
      </c>
      <c r="L334" s="94">
        <f>+'CO2'!L334+'abs CO2'!L334+'CH4'!L334*PCG!$C$5+N2O!L334*PCG!$C$6+HFC!L334+PFC!L334+'SF6'!L334</f>
        <v>0</v>
      </c>
      <c r="M334" s="94">
        <f>+'CO2'!M334+'abs CO2'!M334+'CH4'!M334*PCG!$C$5+N2O!M334*PCG!$C$6+HFC!M334+PFC!M334+'SF6'!M334</f>
        <v>0</v>
      </c>
      <c r="N334" s="94">
        <f>+'CO2'!N334+'abs CO2'!N334+'CH4'!N334*PCG!$C$5+N2O!N334*PCG!$C$6+HFC!N334+PFC!N334+'SF6'!N334</f>
        <v>0</v>
      </c>
      <c r="O334" s="94">
        <f>+'CO2'!O334+'abs CO2'!O334+'CH4'!O334*PCG!$C$5+N2O!O334*PCG!$C$6+HFC!O334+PFC!O334+'SF6'!O334</f>
        <v>0</v>
      </c>
      <c r="P334" s="94">
        <f>+'CO2'!P334+'abs CO2'!P334+'CH4'!P334*PCG!$C$5+N2O!P334*PCG!$C$6+HFC!P334+PFC!P334+'SF6'!P334</f>
        <v>0</v>
      </c>
      <c r="Q334" s="94">
        <f>+'CO2'!Q334+'abs CO2'!Q334+'CH4'!Q334*PCG!$C$5+N2O!Q334*PCG!$C$6+HFC!Q334+PFC!Q334+'SF6'!Q334</f>
        <v>0</v>
      </c>
      <c r="R334" s="94">
        <f>+'CO2'!R334+'abs CO2'!R334+'CH4'!R334*PCG!$C$5+N2O!R334*PCG!$C$6+HFC!R334+PFC!R334+'SF6'!R334</f>
        <v>0</v>
      </c>
      <c r="S334" s="94">
        <f>+'CO2'!S334+'abs CO2'!S334+'CH4'!S334*PCG!$C$5+N2O!S334*PCG!$C$6+HFC!S334+PFC!S334+'SF6'!S334</f>
        <v>0</v>
      </c>
      <c r="T334" s="94">
        <f>+'CO2'!T334+'abs CO2'!T334+'CH4'!T334*PCG!$C$5+N2O!T334*PCG!$C$6+HFC!T334+PFC!T334+'SF6'!T334</f>
        <v>0</v>
      </c>
      <c r="U334" s="94">
        <f>+'CO2'!U334+'abs CO2'!U334+'CH4'!U334*PCG!$C$5+N2O!U334*PCG!$C$6+HFC!U334+PFC!U334+'SF6'!U334</f>
        <v>0</v>
      </c>
      <c r="V334" s="94">
        <f>+'CO2'!V334+'abs CO2'!V334+'CH4'!V334*PCG!$C$5+N2O!V334*PCG!$C$6+HFC!V334+PFC!V334+'SF6'!V334</f>
        <v>0</v>
      </c>
      <c r="W334" s="94">
        <f>+'CO2'!W334+'abs CO2'!W334+'CH4'!W334*PCG!$C$5+N2O!W334*PCG!$C$6+HFC!W334+PFC!W334+'SF6'!W334</f>
        <v>0</v>
      </c>
      <c r="X334" s="94">
        <f>+'CO2'!X334+'abs CO2'!X334+'CH4'!X334*PCG!$C$5+N2O!X334*PCG!$C$6+HFC!X334+PFC!X334+'SF6'!X334</f>
        <v>0</v>
      </c>
      <c r="Y334" s="94">
        <f>+'CO2'!Y334+'abs CO2'!Y334+'CH4'!Y334*PCG!$C$5+N2O!Y334*PCG!$C$6+HFC!Y334+PFC!Y334+'SF6'!Y334</f>
        <v>0</v>
      </c>
      <c r="Z334" s="94">
        <f>+'CO2'!Z334+'abs CO2'!Z334+'CH4'!Z334*PCG!$C$5+N2O!Z334*PCG!$C$6+HFC!Z334+PFC!Z334+'SF6'!Z334</f>
        <v>0</v>
      </c>
      <c r="AA334" s="94">
        <f>+'CO2'!AA334+'abs CO2'!AA334+'CH4'!AA334*PCG!$C$5+N2O!AA334*PCG!$C$6+HFC!AA334+PFC!AA334+'SF6'!AA334</f>
        <v>0</v>
      </c>
      <c r="AB334" s="94">
        <f>+'CO2'!AB334+'abs CO2'!AB334+'CH4'!AB334*PCG!$C$5+N2O!AB334*PCG!$C$6+HFC!AB334+PFC!AB334+'SF6'!AB334</f>
        <v>0</v>
      </c>
      <c r="AC334" s="94">
        <f>+'CO2'!AC334+'abs CO2'!AC334+'CH4'!AC334*PCG!$C$5+N2O!AC334*PCG!$C$6+HFC!AC334+PFC!AC334+'SF6'!AC334</f>
        <v>0</v>
      </c>
      <c r="AD334" s="94">
        <f>+'CO2'!AD334+'abs CO2'!AD334+'CH4'!AD334*PCG!$C$5+N2O!AD334*PCG!$C$6+HFC!AD334+PFC!AD334+'SF6'!AD334</f>
        <v>0</v>
      </c>
      <c r="AE334" s="94">
        <f>+'CO2'!AE334+'abs CO2'!AE334+'CH4'!AE334*PCG!$C$5+N2O!AE334*PCG!$C$6+HFC!AE334+PFC!AE334+'SF6'!AE334</f>
        <v>0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0</v>
      </c>
      <c r="D335" s="94">
        <f>+'CO2'!D335+'abs CO2'!D335+'CH4'!D335*PCG!$C$5+N2O!D335*PCG!$C$6+HFC!D335+PFC!D335+'SF6'!D335</f>
        <v>0</v>
      </c>
      <c r="E335" s="94">
        <f>+'CO2'!E335+'abs CO2'!E335+'CH4'!E335*PCG!$C$5+N2O!E335*PCG!$C$6+HFC!E335+PFC!E335+'SF6'!E335</f>
        <v>0</v>
      </c>
      <c r="F335" s="94">
        <f>+'CO2'!F335+'abs CO2'!F335+'CH4'!F335*PCG!$C$5+N2O!F335*PCG!$C$6+HFC!F335+PFC!F335+'SF6'!F335</f>
        <v>0</v>
      </c>
      <c r="G335" s="94">
        <f>+'CO2'!G335+'abs CO2'!G335+'CH4'!G335*PCG!$C$5+N2O!G335*PCG!$C$6+HFC!G335+PFC!G335+'SF6'!G335</f>
        <v>0</v>
      </c>
      <c r="H335" s="94">
        <f>+'CO2'!H335+'abs CO2'!H335+'CH4'!H335*PCG!$C$5+N2O!H335*PCG!$C$6+HFC!H335+PFC!H335+'SF6'!H335</f>
        <v>0</v>
      </c>
      <c r="I335" s="94">
        <f>+'CO2'!I335+'abs CO2'!I335+'CH4'!I335*PCG!$C$5+N2O!I335*PCG!$C$6+HFC!I335+PFC!I335+'SF6'!I335</f>
        <v>0</v>
      </c>
      <c r="J335" s="94">
        <f>+'CO2'!J335+'abs CO2'!J335+'CH4'!J335*PCG!$C$5+N2O!J335*PCG!$C$6+HFC!J335+PFC!J335+'SF6'!J335</f>
        <v>0</v>
      </c>
      <c r="K335" s="94">
        <f>+'CO2'!K335+'abs CO2'!K335+'CH4'!K335*PCG!$C$5+N2O!K335*PCG!$C$6+HFC!K335+PFC!K335+'SF6'!K335</f>
        <v>0</v>
      </c>
      <c r="L335" s="94">
        <f>+'CO2'!L335+'abs CO2'!L335+'CH4'!L335*PCG!$C$5+N2O!L335*PCG!$C$6+HFC!L335+PFC!L335+'SF6'!L335</f>
        <v>0</v>
      </c>
      <c r="M335" s="94">
        <f>+'CO2'!M335+'abs CO2'!M335+'CH4'!M335*PCG!$C$5+N2O!M335*PCG!$C$6+HFC!M335+PFC!M335+'SF6'!M335</f>
        <v>0</v>
      </c>
      <c r="N335" s="94">
        <f>+'CO2'!N335+'abs CO2'!N335+'CH4'!N335*PCG!$C$5+N2O!N335*PCG!$C$6+HFC!N335+PFC!N335+'SF6'!N335</f>
        <v>0</v>
      </c>
      <c r="O335" s="94">
        <f>+'CO2'!O335+'abs CO2'!O335+'CH4'!O335*PCG!$C$5+N2O!O335*PCG!$C$6+HFC!O335+PFC!O335+'SF6'!O335</f>
        <v>0</v>
      </c>
      <c r="P335" s="94">
        <f>+'CO2'!P335+'abs CO2'!P335+'CH4'!P335*PCG!$C$5+N2O!P335*PCG!$C$6+HFC!P335+PFC!P335+'SF6'!P335</f>
        <v>0</v>
      </c>
      <c r="Q335" s="94">
        <f>+'CO2'!Q335+'abs CO2'!Q335+'CH4'!Q335*PCG!$C$5+N2O!Q335*PCG!$C$6+HFC!Q335+PFC!Q335+'SF6'!Q335</f>
        <v>0</v>
      </c>
      <c r="R335" s="94">
        <f>+'CO2'!R335+'abs CO2'!R335+'CH4'!R335*PCG!$C$5+N2O!R335*PCG!$C$6+HFC!R335+PFC!R335+'SF6'!R335</f>
        <v>0</v>
      </c>
      <c r="S335" s="94">
        <f>+'CO2'!S335+'abs CO2'!S335+'CH4'!S335*PCG!$C$5+N2O!S335*PCG!$C$6+HFC!S335+PFC!S335+'SF6'!S335</f>
        <v>0</v>
      </c>
      <c r="T335" s="94">
        <f>+'CO2'!T335+'abs CO2'!T335+'CH4'!T335*PCG!$C$5+N2O!T335*PCG!$C$6+HFC!T335+PFC!T335+'SF6'!T335</f>
        <v>0</v>
      </c>
      <c r="U335" s="94">
        <f>+'CO2'!U335+'abs CO2'!U335+'CH4'!U335*PCG!$C$5+N2O!U335*PCG!$C$6+HFC!U335+PFC!U335+'SF6'!U335</f>
        <v>0</v>
      </c>
      <c r="V335" s="94">
        <f>+'CO2'!V335+'abs CO2'!V335+'CH4'!V335*PCG!$C$5+N2O!V335*PCG!$C$6+HFC!V335+PFC!V335+'SF6'!V335</f>
        <v>0</v>
      </c>
      <c r="W335" s="94">
        <f>+'CO2'!W335+'abs CO2'!W335+'CH4'!W335*PCG!$C$5+N2O!W335*PCG!$C$6+HFC!W335+PFC!W335+'SF6'!W335</f>
        <v>0</v>
      </c>
      <c r="X335" s="94">
        <f>+'CO2'!X335+'abs CO2'!X335+'CH4'!X335*PCG!$C$5+N2O!X335*PCG!$C$6+HFC!X335+PFC!X335+'SF6'!X335</f>
        <v>0</v>
      </c>
      <c r="Y335" s="94">
        <f>+'CO2'!Y335+'abs CO2'!Y335+'CH4'!Y335*PCG!$C$5+N2O!Y335*PCG!$C$6+HFC!Y335+PFC!Y335+'SF6'!Y335</f>
        <v>0</v>
      </c>
      <c r="Z335" s="94">
        <f>+'CO2'!Z335+'abs CO2'!Z335+'CH4'!Z335*PCG!$C$5+N2O!Z335*PCG!$C$6+HFC!Z335+PFC!Z335+'SF6'!Z335</f>
        <v>0</v>
      </c>
      <c r="AA335" s="94">
        <f>+'CO2'!AA335+'abs CO2'!AA335+'CH4'!AA335*PCG!$C$5+N2O!AA335*PCG!$C$6+HFC!AA335+PFC!AA335+'SF6'!AA335</f>
        <v>0</v>
      </c>
      <c r="AB335" s="94">
        <f>+'CO2'!AB335+'abs CO2'!AB335+'CH4'!AB335*PCG!$C$5+N2O!AB335*PCG!$C$6+HFC!AB335+PFC!AB335+'SF6'!AB335</f>
        <v>0</v>
      </c>
      <c r="AC335" s="94">
        <f>+'CO2'!AC335+'abs CO2'!AC335+'CH4'!AC335*PCG!$C$5+N2O!AC335*PCG!$C$6+HFC!AC335+PFC!AC335+'SF6'!AC335</f>
        <v>0</v>
      </c>
      <c r="AD335" s="94">
        <f>+'CO2'!AD335+'abs CO2'!AD335+'CH4'!AD335*PCG!$C$5+N2O!AD335*PCG!$C$6+HFC!AD335+PFC!AD335+'SF6'!AD335</f>
        <v>0</v>
      </c>
      <c r="AE335" s="94">
        <f>+'CO2'!AE335+'abs CO2'!AE335+'CH4'!AE335*PCG!$C$5+N2O!AE335*PCG!$C$6+HFC!AE335+PFC!AE335+'SF6'!AE335</f>
        <v>0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0</v>
      </c>
      <c r="D337" s="94">
        <f>+'CO2'!D337+'abs CO2'!D337+'CH4'!D337*PCG!$C$5+N2O!D337*PCG!$C$6+HFC!D337+PFC!D337+'SF6'!D337</f>
        <v>0</v>
      </c>
      <c r="E337" s="94">
        <f>+'CO2'!E337+'abs CO2'!E337+'CH4'!E337*PCG!$C$5+N2O!E337*PCG!$C$6+HFC!E337+PFC!E337+'SF6'!E337</f>
        <v>0</v>
      </c>
      <c r="F337" s="94">
        <f>+'CO2'!F337+'abs CO2'!F337+'CH4'!F337*PCG!$C$5+N2O!F337*PCG!$C$6+HFC!F337+PFC!F337+'SF6'!F337</f>
        <v>0</v>
      </c>
      <c r="G337" s="94">
        <f>+'CO2'!G337+'abs CO2'!G337+'CH4'!G337*PCG!$C$5+N2O!G337*PCG!$C$6+HFC!G337+PFC!G337+'SF6'!G337</f>
        <v>0</v>
      </c>
      <c r="H337" s="94">
        <f>+'CO2'!H337+'abs CO2'!H337+'CH4'!H337*PCG!$C$5+N2O!H337*PCG!$C$6+HFC!H337+PFC!H337+'SF6'!H337</f>
        <v>0</v>
      </c>
      <c r="I337" s="94">
        <f>+'CO2'!I337+'abs CO2'!I337+'CH4'!I337*PCG!$C$5+N2O!I337*PCG!$C$6+HFC!I337+PFC!I337+'SF6'!I337</f>
        <v>0</v>
      </c>
      <c r="J337" s="94">
        <f>+'CO2'!J337+'abs CO2'!J337+'CH4'!J337*PCG!$C$5+N2O!J337*PCG!$C$6+HFC!J337+PFC!J337+'SF6'!J337</f>
        <v>0</v>
      </c>
      <c r="K337" s="94">
        <f>+'CO2'!K337+'abs CO2'!K337+'CH4'!K337*PCG!$C$5+N2O!K337*PCG!$C$6+HFC!K337+PFC!K337+'SF6'!K337</f>
        <v>0</v>
      </c>
      <c r="L337" s="94">
        <f>+'CO2'!L337+'abs CO2'!L337+'CH4'!L337*PCG!$C$5+N2O!L337*PCG!$C$6+HFC!L337+PFC!L337+'SF6'!L337</f>
        <v>0</v>
      </c>
      <c r="M337" s="94">
        <f>+'CO2'!M337+'abs CO2'!M337+'CH4'!M337*PCG!$C$5+N2O!M337*PCG!$C$6+HFC!M337+PFC!M337+'SF6'!M337</f>
        <v>0</v>
      </c>
      <c r="N337" s="94">
        <f>+'CO2'!N337+'abs CO2'!N337+'CH4'!N337*PCG!$C$5+N2O!N337*PCG!$C$6+HFC!N337+PFC!N337+'SF6'!N337</f>
        <v>0</v>
      </c>
      <c r="O337" s="94">
        <f>+'CO2'!O337+'abs CO2'!O337+'CH4'!O337*PCG!$C$5+N2O!O337*PCG!$C$6+HFC!O337+PFC!O337+'SF6'!O337</f>
        <v>0</v>
      </c>
      <c r="P337" s="94">
        <f>+'CO2'!P337+'abs CO2'!P337+'CH4'!P337*PCG!$C$5+N2O!P337*PCG!$C$6+HFC!P337+PFC!P337+'SF6'!P337</f>
        <v>0</v>
      </c>
      <c r="Q337" s="94">
        <f>+'CO2'!Q337+'abs CO2'!Q337+'CH4'!Q337*PCG!$C$5+N2O!Q337*PCG!$C$6+HFC!Q337+PFC!Q337+'SF6'!Q337</f>
        <v>0</v>
      </c>
      <c r="R337" s="94">
        <f>+'CO2'!R337+'abs CO2'!R337+'CH4'!R337*PCG!$C$5+N2O!R337*PCG!$C$6+HFC!R337+PFC!R337+'SF6'!R337</f>
        <v>0</v>
      </c>
      <c r="S337" s="94">
        <f>+'CO2'!S337+'abs CO2'!S337+'CH4'!S337*PCG!$C$5+N2O!S337*PCG!$C$6+HFC!S337+PFC!S337+'SF6'!S337</f>
        <v>0</v>
      </c>
      <c r="T337" s="94">
        <f>+'CO2'!T337+'abs CO2'!T337+'CH4'!T337*PCG!$C$5+N2O!T337*PCG!$C$6+HFC!T337+PFC!T337+'SF6'!T337</f>
        <v>0</v>
      </c>
      <c r="U337" s="94">
        <f>+'CO2'!U337+'abs CO2'!U337+'CH4'!U337*PCG!$C$5+N2O!U337*PCG!$C$6+HFC!U337+PFC!U337+'SF6'!U337</f>
        <v>0</v>
      </c>
      <c r="V337" s="94">
        <f>+'CO2'!V337+'abs CO2'!V337+'CH4'!V337*PCG!$C$5+N2O!V337*PCG!$C$6+HFC!V337+PFC!V337+'SF6'!V337</f>
        <v>0</v>
      </c>
      <c r="W337" s="94">
        <f>+'CO2'!W337+'abs CO2'!W337+'CH4'!W337*PCG!$C$5+N2O!W337*PCG!$C$6+HFC!W337+PFC!W337+'SF6'!W337</f>
        <v>0</v>
      </c>
      <c r="X337" s="94">
        <f>+'CO2'!X337+'abs CO2'!X337+'CH4'!X337*PCG!$C$5+N2O!X337*PCG!$C$6+HFC!X337+PFC!X337+'SF6'!X337</f>
        <v>0</v>
      </c>
      <c r="Y337" s="94">
        <f>+'CO2'!Y337+'abs CO2'!Y337+'CH4'!Y337*PCG!$C$5+N2O!Y337*PCG!$C$6+HFC!Y337+PFC!Y337+'SF6'!Y337</f>
        <v>0</v>
      </c>
      <c r="Z337" s="94">
        <f>+'CO2'!Z337+'abs CO2'!Z337+'CH4'!Z337*PCG!$C$5+N2O!Z337*PCG!$C$6+HFC!Z337+PFC!Z337+'SF6'!Z337</f>
        <v>0</v>
      </c>
      <c r="AA337" s="94">
        <f>+'CO2'!AA337+'abs CO2'!AA337+'CH4'!AA337*PCG!$C$5+N2O!AA337*PCG!$C$6+HFC!AA337+PFC!AA337+'SF6'!AA337</f>
        <v>0</v>
      </c>
      <c r="AB337" s="94">
        <f>+'CO2'!AB337+'abs CO2'!AB337+'CH4'!AB337*PCG!$C$5+N2O!AB337*PCG!$C$6+HFC!AB337+PFC!AB337+'SF6'!AB337</f>
        <v>0</v>
      </c>
      <c r="AC337" s="94">
        <f>+'CO2'!AC337+'abs CO2'!AC337+'CH4'!AC337*PCG!$C$5+N2O!AC337*PCG!$C$6+HFC!AC337+PFC!AC337+'SF6'!AC337</f>
        <v>0</v>
      </c>
      <c r="AD337" s="94">
        <f>+'CO2'!AD337+'abs CO2'!AD337+'CH4'!AD337*PCG!$C$5+N2O!AD337*PCG!$C$6+HFC!AD337+PFC!AD337+'SF6'!AD337</f>
        <v>0</v>
      </c>
      <c r="AE337" s="94">
        <f>+'CO2'!AE337+'abs CO2'!AE337+'CH4'!AE337*PCG!$C$5+N2O!AE337*PCG!$C$6+HFC!AE337+PFC!AE337+'SF6'!AE337</f>
        <v>0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0</v>
      </c>
      <c r="D338" s="94">
        <f>+'CO2'!D338+'abs CO2'!D338+'CH4'!D338*PCG!$C$5+N2O!D338*PCG!$C$6+HFC!D338+PFC!D338+'SF6'!D338</f>
        <v>0</v>
      </c>
      <c r="E338" s="94">
        <f>+'CO2'!E338+'abs CO2'!E338+'CH4'!E338*PCG!$C$5+N2O!E338*PCG!$C$6+HFC!E338+PFC!E338+'SF6'!E338</f>
        <v>0</v>
      </c>
      <c r="F338" s="94">
        <f>+'CO2'!F338+'abs CO2'!F338+'CH4'!F338*PCG!$C$5+N2O!F338*PCG!$C$6+HFC!F338+PFC!F338+'SF6'!F338</f>
        <v>0</v>
      </c>
      <c r="G338" s="94">
        <f>+'CO2'!G338+'abs CO2'!G338+'CH4'!G338*PCG!$C$5+N2O!G338*PCG!$C$6+HFC!G338+PFC!G338+'SF6'!G338</f>
        <v>0</v>
      </c>
      <c r="H338" s="94">
        <f>+'CO2'!H338+'abs CO2'!H338+'CH4'!H338*PCG!$C$5+N2O!H338*PCG!$C$6+HFC!H338+PFC!H338+'SF6'!H338</f>
        <v>0</v>
      </c>
      <c r="I338" s="94">
        <f>+'CO2'!I338+'abs CO2'!I338+'CH4'!I338*PCG!$C$5+N2O!I338*PCG!$C$6+HFC!I338+PFC!I338+'SF6'!I338</f>
        <v>0</v>
      </c>
      <c r="J338" s="94">
        <f>+'CO2'!J338+'abs CO2'!J338+'CH4'!J338*PCG!$C$5+N2O!J338*PCG!$C$6+HFC!J338+PFC!J338+'SF6'!J338</f>
        <v>0</v>
      </c>
      <c r="K338" s="94">
        <f>+'CO2'!K338+'abs CO2'!K338+'CH4'!K338*PCG!$C$5+N2O!K338*PCG!$C$6+HFC!K338+PFC!K338+'SF6'!K338</f>
        <v>0</v>
      </c>
      <c r="L338" s="94">
        <f>+'CO2'!L338+'abs CO2'!L338+'CH4'!L338*PCG!$C$5+N2O!L338*PCG!$C$6+HFC!L338+PFC!L338+'SF6'!L338</f>
        <v>0</v>
      </c>
      <c r="M338" s="94">
        <f>+'CO2'!M338+'abs CO2'!M338+'CH4'!M338*PCG!$C$5+N2O!M338*PCG!$C$6+HFC!M338+PFC!M338+'SF6'!M338</f>
        <v>0</v>
      </c>
      <c r="N338" s="94">
        <f>+'CO2'!N338+'abs CO2'!N338+'CH4'!N338*PCG!$C$5+N2O!N338*PCG!$C$6+HFC!N338+PFC!N338+'SF6'!N338</f>
        <v>0</v>
      </c>
      <c r="O338" s="94">
        <f>+'CO2'!O338+'abs CO2'!O338+'CH4'!O338*PCG!$C$5+N2O!O338*PCG!$C$6+HFC!O338+PFC!O338+'SF6'!O338</f>
        <v>0</v>
      </c>
      <c r="P338" s="94">
        <f>+'CO2'!P338+'abs CO2'!P338+'CH4'!P338*PCG!$C$5+N2O!P338*PCG!$C$6+HFC!P338+PFC!P338+'SF6'!P338</f>
        <v>0</v>
      </c>
      <c r="Q338" s="94">
        <f>+'CO2'!Q338+'abs CO2'!Q338+'CH4'!Q338*PCG!$C$5+N2O!Q338*PCG!$C$6+HFC!Q338+PFC!Q338+'SF6'!Q338</f>
        <v>0</v>
      </c>
      <c r="R338" s="94">
        <f>+'CO2'!R338+'abs CO2'!R338+'CH4'!R338*PCG!$C$5+N2O!R338*PCG!$C$6+HFC!R338+PFC!R338+'SF6'!R338</f>
        <v>0</v>
      </c>
      <c r="S338" s="94">
        <f>+'CO2'!S338+'abs CO2'!S338+'CH4'!S338*PCG!$C$5+N2O!S338*PCG!$C$6+HFC!S338+PFC!S338+'SF6'!S338</f>
        <v>0</v>
      </c>
      <c r="T338" s="94">
        <f>+'CO2'!T338+'abs CO2'!T338+'CH4'!T338*PCG!$C$5+N2O!T338*PCG!$C$6+HFC!T338+PFC!T338+'SF6'!T338</f>
        <v>0</v>
      </c>
      <c r="U338" s="94">
        <f>+'CO2'!U338+'abs CO2'!U338+'CH4'!U338*PCG!$C$5+N2O!U338*PCG!$C$6+HFC!U338+PFC!U338+'SF6'!U338</f>
        <v>0</v>
      </c>
      <c r="V338" s="94">
        <f>+'CO2'!V338+'abs CO2'!V338+'CH4'!V338*PCG!$C$5+N2O!V338*PCG!$C$6+HFC!V338+PFC!V338+'SF6'!V338</f>
        <v>0</v>
      </c>
      <c r="W338" s="94">
        <f>+'CO2'!W338+'abs CO2'!W338+'CH4'!W338*PCG!$C$5+N2O!W338*PCG!$C$6+HFC!W338+PFC!W338+'SF6'!W338</f>
        <v>0</v>
      </c>
      <c r="X338" s="94">
        <f>+'CO2'!X338+'abs CO2'!X338+'CH4'!X338*PCG!$C$5+N2O!X338*PCG!$C$6+HFC!X338+PFC!X338+'SF6'!X338</f>
        <v>0</v>
      </c>
      <c r="Y338" s="94">
        <f>+'CO2'!Y338+'abs CO2'!Y338+'CH4'!Y338*PCG!$C$5+N2O!Y338*PCG!$C$6+HFC!Y338+PFC!Y338+'SF6'!Y338</f>
        <v>0</v>
      </c>
      <c r="Z338" s="94">
        <f>+'CO2'!Z338+'abs CO2'!Z338+'CH4'!Z338*PCG!$C$5+N2O!Z338*PCG!$C$6+HFC!Z338+PFC!Z338+'SF6'!Z338</f>
        <v>0</v>
      </c>
      <c r="AA338" s="94">
        <f>+'CO2'!AA338+'abs CO2'!AA338+'CH4'!AA338*PCG!$C$5+N2O!AA338*PCG!$C$6+HFC!AA338+PFC!AA338+'SF6'!AA338</f>
        <v>0</v>
      </c>
      <c r="AB338" s="94">
        <f>+'CO2'!AB338+'abs CO2'!AB338+'CH4'!AB338*PCG!$C$5+N2O!AB338*PCG!$C$6+HFC!AB338+PFC!AB338+'SF6'!AB338</f>
        <v>0</v>
      </c>
      <c r="AC338" s="94">
        <f>+'CO2'!AC338+'abs CO2'!AC338+'CH4'!AC338*PCG!$C$5+N2O!AC338*PCG!$C$6+HFC!AC338+PFC!AC338+'SF6'!AC338</f>
        <v>0</v>
      </c>
      <c r="AD338" s="94">
        <f>+'CO2'!AD338+'abs CO2'!AD338+'CH4'!AD338*PCG!$C$5+N2O!AD338*PCG!$C$6+HFC!AD338+PFC!AD338+'SF6'!AD338</f>
        <v>0</v>
      </c>
      <c r="AE338" s="94">
        <f>+'CO2'!AE338+'abs CO2'!AE338+'CH4'!AE338*PCG!$C$5+N2O!AE338*PCG!$C$6+HFC!AE338+PFC!AE338+'SF6'!AE338</f>
        <v>0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0</v>
      </c>
      <c r="D340" s="94">
        <f>+'CO2'!D340+'abs CO2'!D340+'CH4'!D340*PCG!$C$5+N2O!D340*PCG!$C$6+HFC!D340+PFC!D340+'SF6'!D340</f>
        <v>0</v>
      </c>
      <c r="E340" s="94">
        <f>+'CO2'!E340+'abs CO2'!E340+'CH4'!E340*PCG!$C$5+N2O!E340*PCG!$C$6+HFC!E340+PFC!E340+'SF6'!E340</f>
        <v>0</v>
      </c>
      <c r="F340" s="94">
        <f>+'CO2'!F340+'abs CO2'!F340+'CH4'!F340*PCG!$C$5+N2O!F340*PCG!$C$6+HFC!F340+PFC!F340+'SF6'!F340</f>
        <v>0</v>
      </c>
      <c r="G340" s="94">
        <f>+'CO2'!G340+'abs CO2'!G340+'CH4'!G340*PCG!$C$5+N2O!G340*PCG!$C$6+HFC!G340+PFC!G340+'SF6'!G340</f>
        <v>0</v>
      </c>
      <c r="H340" s="94">
        <f>+'CO2'!H340+'abs CO2'!H340+'CH4'!H340*PCG!$C$5+N2O!H340*PCG!$C$6+HFC!H340+PFC!H340+'SF6'!H340</f>
        <v>0</v>
      </c>
      <c r="I340" s="94">
        <f>+'CO2'!I340+'abs CO2'!I340+'CH4'!I340*PCG!$C$5+N2O!I340*PCG!$C$6+HFC!I340+PFC!I340+'SF6'!I340</f>
        <v>0</v>
      </c>
      <c r="J340" s="94">
        <f>+'CO2'!J340+'abs CO2'!J340+'CH4'!J340*PCG!$C$5+N2O!J340*PCG!$C$6+HFC!J340+PFC!J340+'SF6'!J340</f>
        <v>0</v>
      </c>
      <c r="K340" s="94">
        <f>+'CO2'!K340+'abs CO2'!K340+'CH4'!K340*PCG!$C$5+N2O!K340*PCG!$C$6+HFC!K340+PFC!K340+'SF6'!K340</f>
        <v>0</v>
      </c>
      <c r="L340" s="94">
        <f>+'CO2'!L340+'abs CO2'!L340+'CH4'!L340*PCG!$C$5+N2O!L340*PCG!$C$6+HFC!L340+PFC!L340+'SF6'!L340</f>
        <v>0</v>
      </c>
      <c r="M340" s="94">
        <f>+'CO2'!M340+'abs CO2'!M340+'CH4'!M340*PCG!$C$5+N2O!M340*PCG!$C$6+HFC!M340+PFC!M340+'SF6'!M340</f>
        <v>0</v>
      </c>
      <c r="N340" s="94">
        <f>+'CO2'!N340+'abs CO2'!N340+'CH4'!N340*PCG!$C$5+N2O!N340*PCG!$C$6+HFC!N340+PFC!N340+'SF6'!N340</f>
        <v>0</v>
      </c>
      <c r="O340" s="94">
        <f>+'CO2'!O340+'abs CO2'!O340+'CH4'!O340*PCG!$C$5+N2O!O340*PCG!$C$6+HFC!O340+PFC!O340+'SF6'!O340</f>
        <v>0</v>
      </c>
      <c r="P340" s="94">
        <f>+'CO2'!P340+'abs CO2'!P340+'CH4'!P340*PCG!$C$5+N2O!P340*PCG!$C$6+HFC!P340+PFC!P340+'SF6'!P340</f>
        <v>0</v>
      </c>
      <c r="Q340" s="94">
        <f>+'CO2'!Q340+'abs CO2'!Q340+'CH4'!Q340*PCG!$C$5+N2O!Q340*PCG!$C$6+HFC!Q340+PFC!Q340+'SF6'!Q340</f>
        <v>0</v>
      </c>
      <c r="R340" s="94">
        <f>+'CO2'!R340+'abs CO2'!R340+'CH4'!R340*PCG!$C$5+N2O!R340*PCG!$C$6+HFC!R340+PFC!R340+'SF6'!R340</f>
        <v>0</v>
      </c>
      <c r="S340" s="94">
        <f>+'CO2'!S340+'abs CO2'!S340+'CH4'!S340*PCG!$C$5+N2O!S340*PCG!$C$6+HFC!S340+PFC!S340+'SF6'!S340</f>
        <v>0</v>
      </c>
      <c r="T340" s="94">
        <f>+'CO2'!T340+'abs CO2'!T340+'CH4'!T340*PCG!$C$5+N2O!T340*PCG!$C$6+HFC!T340+PFC!T340+'SF6'!T340</f>
        <v>0</v>
      </c>
      <c r="U340" s="94">
        <f>+'CO2'!U340+'abs CO2'!U340+'CH4'!U340*PCG!$C$5+N2O!U340*PCG!$C$6+HFC!U340+PFC!U340+'SF6'!U340</f>
        <v>0</v>
      </c>
      <c r="V340" s="94">
        <f>+'CO2'!V340+'abs CO2'!V340+'CH4'!V340*PCG!$C$5+N2O!V340*PCG!$C$6+HFC!V340+PFC!V340+'SF6'!V340</f>
        <v>0</v>
      </c>
      <c r="W340" s="94">
        <f>+'CO2'!W340+'abs CO2'!W340+'CH4'!W340*PCG!$C$5+N2O!W340*PCG!$C$6+HFC!W340+PFC!W340+'SF6'!W340</f>
        <v>0</v>
      </c>
      <c r="X340" s="94">
        <f>+'CO2'!X340+'abs CO2'!X340+'CH4'!X340*PCG!$C$5+N2O!X340*PCG!$C$6+HFC!X340+PFC!X340+'SF6'!X340</f>
        <v>0</v>
      </c>
      <c r="Y340" s="94">
        <f>+'CO2'!Y340+'abs CO2'!Y340+'CH4'!Y340*PCG!$C$5+N2O!Y340*PCG!$C$6+HFC!Y340+PFC!Y340+'SF6'!Y340</f>
        <v>0</v>
      </c>
      <c r="Z340" s="94">
        <f>+'CO2'!Z340+'abs CO2'!Z340+'CH4'!Z340*PCG!$C$5+N2O!Z340*PCG!$C$6+HFC!Z340+PFC!Z340+'SF6'!Z340</f>
        <v>0</v>
      </c>
      <c r="AA340" s="94">
        <f>+'CO2'!AA340+'abs CO2'!AA340+'CH4'!AA340*PCG!$C$5+N2O!AA340*PCG!$C$6+HFC!AA340+PFC!AA340+'SF6'!AA340</f>
        <v>0</v>
      </c>
      <c r="AB340" s="94">
        <f>+'CO2'!AB340+'abs CO2'!AB340+'CH4'!AB340*PCG!$C$5+N2O!AB340*PCG!$C$6+HFC!AB340+PFC!AB340+'SF6'!AB340</f>
        <v>0</v>
      </c>
      <c r="AC340" s="94">
        <f>+'CO2'!AC340+'abs CO2'!AC340+'CH4'!AC340*PCG!$C$5+N2O!AC340*PCG!$C$6+HFC!AC340+PFC!AC340+'SF6'!AC340</f>
        <v>0</v>
      </c>
      <c r="AD340" s="94">
        <f>+'CO2'!AD340+'abs CO2'!AD340+'CH4'!AD340*PCG!$C$5+N2O!AD340*PCG!$C$6+HFC!AD340+PFC!AD340+'SF6'!AD340</f>
        <v>0</v>
      </c>
      <c r="AE340" s="94">
        <f>+'CO2'!AE340+'abs CO2'!AE340+'CH4'!AE340*PCG!$C$5+N2O!AE340*PCG!$C$6+HFC!AE340+PFC!AE340+'SF6'!AE340</f>
        <v>0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-0.10554122522401568</v>
      </c>
      <c r="D341" s="33">
        <f t="shared" si="81"/>
        <v>-0.10554122522401568</v>
      </c>
      <c r="E341" s="33">
        <f t="shared" si="81"/>
        <v>-0.1055412252240148</v>
      </c>
      <c r="F341" s="33">
        <f t="shared" si="81"/>
        <v>-0.1055412252240148</v>
      </c>
      <c r="G341" s="33">
        <f t="shared" si="81"/>
        <v>-0.1055412252240148</v>
      </c>
      <c r="H341" s="33">
        <f t="shared" si="81"/>
        <v>-0.45532747200745533</v>
      </c>
      <c r="I341" s="33">
        <f t="shared" si="81"/>
        <v>-0.91251907634903118</v>
      </c>
      <c r="J341" s="33">
        <f t="shared" si="81"/>
        <v>-1.3076534036966785</v>
      </c>
      <c r="K341" s="33">
        <f t="shared" si="81"/>
        <v>-1.6357770679006802</v>
      </c>
      <c r="L341" s="33">
        <f t="shared" si="81"/>
        <v>-1.8572629797632381</v>
      </c>
      <c r="M341" s="33">
        <f t="shared" si="81"/>
        <v>-3.2846293722795177</v>
      </c>
      <c r="N341" s="33">
        <f t="shared" si="81"/>
        <v>-3.3141385473024827</v>
      </c>
      <c r="O341" s="33">
        <f t="shared" si="81"/>
        <v>-4.2766008923487604</v>
      </c>
      <c r="P341" s="33">
        <f t="shared" si="81"/>
        <v>-3.6528441567971894</v>
      </c>
      <c r="Q341" s="33">
        <f t="shared" si="81"/>
        <v>-5.6173545345631517</v>
      </c>
      <c r="R341" s="33">
        <f t="shared" si="81"/>
        <v>-7.6195864512443858</v>
      </c>
      <c r="S341" s="33">
        <f t="shared" si="81"/>
        <v>-7.8596716718800721</v>
      </c>
      <c r="T341" s="33">
        <f t="shared" si="81"/>
        <v>-7.7331007652830515</v>
      </c>
      <c r="U341" s="33">
        <f t="shared" si="81"/>
        <v>-7.6518695890311976</v>
      </c>
      <c r="V341" s="33">
        <f t="shared" si="81"/>
        <v>-8.0527894296632816</v>
      </c>
      <c r="W341" s="33">
        <f t="shared" si="81"/>
        <v>-9.2765765786530405</v>
      </c>
      <c r="X341" s="33">
        <f t="shared" si="81"/>
        <v>-9.7836442047485228</v>
      </c>
      <c r="Y341" s="33">
        <f t="shared" si="81"/>
        <v>-12.36910480034588</v>
      </c>
      <c r="Z341" s="33">
        <f t="shared" si="81"/>
        <v>-14.694045905931294</v>
      </c>
      <c r="AA341" s="33">
        <f t="shared" si="81"/>
        <v>-16.624811330599112</v>
      </c>
      <c r="AB341" s="33">
        <f t="shared" si="81"/>
        <v>-17.900372922989924</v>
      </c>
      <c r="AC341" s="33">
        <f t="shared" si="81"/>
        <v>-18.505034498615046</v>
      </c>
      <c r="AD341" s="33">
        <f t="shared" si="81"/>
        <v>-18.958594868876705</v>
      </c>
      <c r="AE341" s="33">
        <f t="shared" si="81"/>
        <v>-20.218830248280312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0</v>
      </c>
      <c r="D342" s="94">
        <f>+'CO2'!D342+'abs CO2'!D342+'CH4'!D342*PCG!$C$5+N2O!D342*PCG!$C$6+HFC!D342+PFC!D342+'SF6'!D342</f>
        <v>0</v>
      </c>
      <c r="E342" s="94">
        <f>+'CO2'!E342+'abs CO2'!E342+'CH4'!E342*PCG!$C$5+N2O!E342*PCG!$C$6+HFC!E342+PFC!E342+'SF6'!E342</f>
        <v>0</v>
      </c>
      <c r="F342" s="94">
        <f>+'CO2'!F342+'abs CO2'!F342+'CH4'!F342*PCG!$C$5+N2O!F342*PCG!$C$6+HFC!F342+PFC!F342+'SF6'!F342</f>
        <v>0</v>
      </c>
      <c r="G342" s="94">
        <f>+'CO2'!G342+'abs CO2'!G342+'CH4'!G342*PCG!$C$5+N2O!G342*PCG!$C$6+HFC!G342+PFC!G342+'SF6'!G342</f>
        <v>0</v>
      </c>
      <c r="H342" s="94">
        <f>+'CO2'!H342+'abs CO2'!H342+'CH4'!H342*PCG!$C$5+N2O!H342*PCG!$C$6+HFC!H342+PFC!H342+'SF6'!H342</f>
        <v>0</v>
      </c>
      <c r="I342" s="94">
        <f>+'CO2'!I342+'abs CO2'!I342+'CH4'!I342*PCG!$C$5+N2O!I342*PCG!$C$6+HFC!I342+PFC!I342+'SF6'!I342</f>
        <v>0</v>
      </c>
      <c r="J342" s="94">
        <f>+'CO2'!J342+'abs CO2'!J342+'CH4'!J342*PCG!$C$5+N2O!J342*PCG!$C$6+HFC!J342+PFC!J342+'SF6'!J342</f>
        <v>0</v>
      </c>
      <c r="K342" s="94">
        <f>+'CO2'!K342+'abs CO2'!K342+'CH4'!K342*PCG!$C$5+N2O!K342*PCG!$C$6+HFC!K342+PFC!K342+'SF6'!K342</f>
        <v>0</v>
      </c>
      <c r="L342" s="94">
        <f>+'CO2'!L342+'abs CO2'!L342+'CH4'!L342*PCG!$C$5+N2O!L342*PCG!$C$6+HFC!L342+PFC!L342+'SF6'!L342</f>
        <v>0</v>
      </c>
      <c r="M342" s="94">
        <f>+'CO2'!M342+'abs CO2'!M342+'CH4'!M342*PCG!$C$5+N2O!M342*PCG!$C$6+HFC!M342+PFC!M342+'SF6'!M342</f>
        <v>0</v>
      </c>
      <c r="N342" s="94">
        <f>+'CO2'!N342+'abs CO2'!N342+'CH4'!N342*PCG!$C$5+N2O!N342*PCG!$C$6+HFC!N342+PFC!N342+'SF6'!N342</f>
        <v>0</v>
      </c>
      <c r="O342" s="94">
        <f>+'CO2'!O342+'abs CO2'!O342+'CH4'!O342*PCG!$C$5+N2O!O342*PCG!$C$6+HFC!O342+PFC!O342+'SF6'!O342</f>
        <v>0</v>
      </c>
      <c r="P342" s="94">
        <f>+'CO2'!P342+'abs CO2'!P342+'CH4'!P342*PCG!$C$5+N2O!P342*PCG!$C$6+HFC!P342+PFC!P342+'SF6'!P342</f>
        <v>0</v>
      </c>
      <c r="Q342" s="94">
        <f>+'CO2'!Q342+'abs CO2'!Q342+'CH4'!Q342*PCG!$C$5+N2O!Q342*PCG!$C$6+HFC!Q342+PFC!Q342+'SF6'!Q342</f>
        <v>0</v>
      </c>
      <c r="R342" s="94">
        <f>+'CO2'!R342+'abs CO2'!R342+'CH4'!R342*PCG!$C$5+N2O!R342*PCG!$C$6+HFC!R342+PFC!R342+'SF6'!R342</f>
        <v>0</v>
      </c>
      <c r="S342" s="94">
        <f>+'CO2'!S342+'abs CO2'!S342+'CH4'!S342*PCG!$C$5+N2O!S342*PCG!$C$6+HFC!S342+PFC!S342+'SF6'!S342</f>
        <v>0</v>
      </c>
      <c r="T342" s="94">
        <f>+'CO2'!T342+'abs CO2'!T342+'CH4'!T342*PCG!$C$5+N2O!T342*PCG!$C$6+HFC!T342+PFC!T342+'SF6'!T342</f>
        <v>0</v>
      </c>
      <c r="U342" s="94">
        <f>+'CO2'!U342+'abs CO2'!U342+'CH4'!U342*PCG!$C$5+N2O!U342*PCG!$C$6+HFC!U342+PFC!U342+'SF6'!U342</f>
        <v>0</v>
      </c>
      <c r="V342" s="94">
        <f>+'CO2'!V342+'abs CO2'!V342+'CH4'!V342*PCG!$C$5+N2O!V342*PCG!$C$6+HFC!V342+PFC!V342+'SF6'!V342</f>
        <v>0</v>
      </c>
      <c r="W342" s="94">
        <f>+'CO2'!W342+'abs CO2'!W342+'CH4'!W342*PCG!$C$5+N2O!W342*PCG!$C$6+HFC!W342+PFC!W342+'SF6'!W342</f>
        <v>0</v>
      </c>
      <c r="X342" s="94">
        <f>+'CO2'!X342+'abs CO2'!X342+'CH4'!X342*PCG!$C$5+N2O!X342*PCG!$C$6+HFC!X342+PFC!X342+'SF6'!X342</f>
        <v>0</v>
      </c>
      <c r="Y342" s="94">
        <f>+'CO2'!Y342+'abs CO2'!Y342+'CH4'!Y342*PCG!$C$5+N2O!Y342*PCG!$C$6+HFC!Y342+PFC!Y342+'SF6'!Y342</f>
        <v>0</v>
      </c>
      <c r="Z342" s="94">
        <f>+'CO2'!Z342+'abs CO2'!Z342+'CH4'!Z342*PCG!$C$5+N2O!Z342*PCG!$C$6+HFC!Z342+PFC!Z342+'SF6'!Z342</f>
        <v>0</v>
      </c>
      <c r="AA342" s="94">
        <f>+'CO2'!AA342+'abs CO2'!AA342+'CH4'!AA342*PCG!$C$5+N2O!AA342*PCG!$C$6+HFC!AA342+PFC!AA342+'SF6'!AA342</f>
        <v>0</v>
      </c>
      <c r="AB342" s="94">
        <f>+'CO2'!AB342+'abs CO2'!AB342+'CH4'!AB342*PCG!$C$5+N2O!AB342*PCG!$C$6+HFC!AB342+PFC!AB342+'SF6'!AB342</f>
        <v>0</v>
      </c>
      <c r="AC342" s="94">
        <f>+'CO2'!AC342+'abs CO2'!AC342+'CH4'!AC342*PCG!$C$5+N2O!AC342*PCG!$C$6+HFC!AC342+PFC!AC342+'SF6'!AC342</f>
        <v>0</v>
      </c>
      <c r="AD342" s="94">
        <f>+'CO2'!AD342+'abs CO2'!AD342+'CH4'!AD342*PCG!$C$5+N2O!AD342*PCG!$C$6+HFC!AD342+PFC!AD342+'SF6'!AD342</f>
        <v>0</v>
      </c>
      <c r="AE342" s="94">
        <f>+'CO2'!AE342+'abs CO2'!AE342+'CH4'!AE342*PCG!$C$5+N2O!AE342*PCG!$C$6+HFC!AE342+PFC!AE342+'SF6'!AE342</f>
        <v>0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-6.3255316895692124E-2</v>
      </c>
      <c r="D343" s="94">
        <f>+'CO2'!D343+'abs CO2'!D343+'CH4'!D343*PCG!$C$5+N2O!D343*PCG!$C$6+HFC!D343+PFC!D343+'SF6'!D343</f>
        <v>-6.3255316895692124E-2</v>
      </c>
      <c r="E343" s="94">
        <f>+'CO2'!E343+'abs CO2'!E343+'CH4'!E343*PCG!$C$5+N2O!E343*PCG!$C$6+HFC!E343+PFC!E343+'SF6'!E343</f>
        <v>-6.3255316895691235E-2</v>
      </c>
      <c r="F343" s="94">
        <f>+'CO2'!F343+'abs CO2'!F343+'CH4'!F343*PCG!$C$5+N2O!F343*PCG!$C$6+HFC!F343+PFC!F343+'SF6'!F343</f>
        <v>-6.3255316895691235E-2</v>
      </c>
      <c r="G343" s="94">
        <f>+'CO2'!G343+'abs CO2'!G343+'CH4'!G343*PCG!$C$5+N2O!G343*PCG!$C$6+HFC!G343+PFC!G343+'SF6'!G343</f>
        <v>-6.3255316895691235E-2</v>
      </c>
      <c r="H343" s="94">
        <f>+'CO2'!H343+'abs CO2'!H343+'CH4'!H343*PCG!$C$5+N2O!H343*PCG!$C$6+HFC!H343+PFC!H343+'SF6'!H343</f>
        <v>-0.26365050185731154</v>
      </c>
      <c r="I343" s="94">
        <f>+'CO2'!I343+'abs CO2'!I343+'CH4'!I343*PCG!$C$5+N2O!I343*PCG!$C$6+HFC!I343+PFC!I343+'SF6'!I343</f>
        <v>-0.52557902808565515</v>
      </c>
      <c r="J343" s="94">
        <f>+'CO2'!J343+'abs CO2'!J343+'CH4'!J343*PCG!$C$5+N2O!J343*PCG!$C$6+HFC!J343+PFC!J343+'SF6'!J343</f>
        <v>-0.75195447120746817</v>
      </c>
      <c r="K343" s="94">
        <f>+'CO2'!K343+'abs CO2'!K343+'CH4'!K343*PCG!$C$5+N2O!K343*PCG!$C$6+HFC!K343+PFC!K343+'SF6'!K343</f>
        <v>-0.93993899885287913</v>
      </c>
      <c r="L343" s="94">
        <f>+'CO2'!L343+'abs CO2'!L343+'CH4'!L343*PCG!$C$5+N2O!L343*PCG!$C$6+HFC!L343+PFC!L343+'SF6'!L343</f>
        <v>-1.0668299520628548</v>
      </c>
      <c r="M343" s="94">
        <f>+'CO2'!M343+'abs CO2'!M343+'CH4'!M343*PCG!$C$5+N2O!M343*PCG!$C$6+HFC!M343+PFC!M343+'SF6'!M343</f>
        <v>-1.8817889972553585</v>
      </c>
      <c r="N343" s="94">
        <f>+'CO2'!N343+'abs CO2'!N343+'CH4'!N343*PCG!$C$5+N2O!N343*PCG!$C$6+HFC!N343+PFC!N343+'SF6'!N343</f>
        <v>-1.6720715487660558</v>
      </c>
      <c r="O343" s="94">
        <f>+'CO2'!O343+'abs CO2'!O343+'CH4'!O343*PCG!$C$5+N2O!O343*PCG!$C$6+HFC!O343+PFC!O343+'SF6'!O343</f>
        <v>-2.3125599725306807</v>
      </c>
      <c r="P343" s="94">
        <f>+'CO2'!P343+'abs CO2'!P343+'CH4'!P343*PCG!$C$5+N2O!P343*PCG!$C$6+HFC!P343+PFC!P343+'SF6'!P343</f>
        <v>-1.0877852505866932</v>
      </c>
      <c r="Q343" s="94">
        <f>+'CO2'!Q343+'abs CO2'!Q343+'CH4'!Q343*PCG!$C$5+N2O!Q343*PCG!$C$6+HFC!Q343+PFC!Q343+'SF6'!Q343</f>
        <v>-2.3332205374902988</v>
      </c>
      <c r="R343" s="94">
        <f>+'CO2'!R343+'abs CO2'!R343+'CH4'!R343*PCG!$C$5+N2O!R343*PCG!$C$6+HFC!R343+PFC!R343+'SF6'!R343</f>
        <v>-3.7993658752375814</v>
      </c>
      <c r="S343" s="94">
        <f>+'CO2'!S343+'abs CO2'!S343+'CH4'!S343*PCG!$C$5+N2O!S343*PCG!$C$6+HFC!S343+PFC!S343+'SF6'!S343</f>
        <v>-3.7993658752375814</v>
      </c>
      <c r="T343" s="94">
        <f>+'CO2'!T343+'abs CO2'!T343+'CH4'!T343*PCG!$C$5+N2O!T343*PCG!$C$6+HFC!T343+PFC!T343+'SF6'!T343</f>
        <v>-3.8466608861326539</v>
      </c>
      <c r="U343" s="94">
        <f>+'CO2'!U343+'abs CO2'!U343+'CH4'!U343*PCG!$C$5+N2O!U343*PCG!$C$6+HFC!U343+PFC!U343+'SF6'!U343</f>
        <v>-3.9727809151861844</v>
      </c>
      <c r="V343" s="94">
        <f>+'CO2'!V343+'abs CO2'!V343+'CH4'!V343*PCG!$C$5+N2O!V343*PCG!$C$6+HFC!V343+PFC!V343+'SF6'!V343</f>
        <v>-4.1777259623981688</v>
      </c>
      <c r="W343" s="94">
        <f>+'CO2'!W343+'abs CO2'!W343+'CH4'!W343*PCG!$C$5+N2O!W343*PCG!$C$6+HFC!W343+PFC!W343+'SF6'!W343</f>
        <v>-5.0920961730362597</v>
      </c>
      <c r="X343" s="94">
        <f>+'CO2'!X343+'abs CO2'!X343+'CH4'!X343*PCG!$C$5+N2O!X343*PCG!$C$6+HFC!X343+PFC!X343+'SF6'!X343</f>
        <v>-5.5808112856186884</v>
      </c>
      <c r="Y343" s="94">
        <f>+'CO2'!Y343+'abs CO2'!Y343+'CH4'!Y343*PCG!$C$5+N2O!Y343*PCG!$C$6+HFC!Y343+PFC!Y343+'SF6'!Y343</f>
        <v>-8.166271881216046</v>
      </c>
      <c r="Z343" s="94">
        <f>+'CO2'!Z343+'abs CO2'!Z343+'CH4'!Z343*PCG!$C$5+N2O!Z343*PCG!$C$6+HFC!Z343+PFC!Z343+'SF6'!Z343</f>
        <v>-10.231487356967593</v>
      </c>
      <c r="AA343" s="94">
        <f>+'CO2'!AA343+'abs CO2'!AA343+'CH4'!AA343*PCG!$C$5+N2O!AA343*PCG!$C$6+HFC!AA343+PFC!AA343+'SF6'!AA343</f>
        <v>-11.681867691083186</v>
      </c>
      <c r="AB343" s="94">
        <f>+'CO2'!AB343+'abs CO2'!AB343+'CH4'!AB343*PCG!$C$5+N2O!AB343*PCG!$C$6+HFC!AB343+PFC!AB343+'SF6'!AB343</f>
        <v>-13.06918801067201</v>
      </c>
      <c r="AC343" s="94">
        <f>+'CO2'!AC343+'abs CO2'!AC343+'CH4'!AC343*PCG!$C$5+N2O!AC343*PCG!$C$6+HFC!AC343+PFC!AC343+'SF6'!AC343</f>
        <v>-13.06918801067201</v>
      </c>
      <c r="AD343" s="94">
        <f>+'CO2'!AD343+'abs CO2'!AD343+'CH4'!AD343*PCG!$C$5+N2O!AD343*PCG!$C$6+HFC!AD343+PFC!AD343+'SF6'!AD343</f>
        <v>-13.384488083305834</v>
      </c>
      <c r="AE343" s="94">
        <f>+'CO2'!AE343+'abs CO2'!AE343+'CH4'!AE343*PCG!$C$5+N2O!AE343*PCG!$C$6+HFC!AE343+PFC!AE343+'SF6'!AE343</f>
        <v>-14.361918308470688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0</v>
      </c>
      <c r="Y344" s="94">
        <f>+'CO2'!Y344+'abs CO2'!Y344+'CH4'!Y344*PCG!$C$5+N2O!Y344*PCG!$C$6+HFC!Y344+PFC!Y344+'SF6'!Y344</f>
        <v>0</v>
      </c>
      <c r="Z344" s="94">
        <f>+'CO2'!Z344+'abs CO2'!Z344+'CH4'!Z344*PCG!$C$5+N2O!Z344*PCG!$C$6+HFC!Z344+PFC!Z344+'SF6'!Z344</f>
        <v>0</v>
      </c>
      <c r="AA344" s="94">
        <f>+'CO2'!AA344+'abs CO2'!AA344+'CH4'!AA344*PCG!$C$5+N2O!AA344*PCG!$C$6+HFC!AA344+PFC!AA344+'SF6'!AA344</f>
        <v>0</v>
      </c>
      <c r="AB344" s="94">
        <f>+'CO2'!AB344+'abs CO2'!AB344+'CH4'!AB344*PCG!$C$5+N2O!AB344*PCG!$C$6+HFC!AB344+PFC!AB344+'SF6'!AB344</f>
        <v>0</v>
      </c>
      <c r="AC344" s="94">
        <f>+'CO2'!AC344+'abs CO2'!AC344+'CH4'!AC344*PCG!$C$5+N2O!AC344*PCG!$C$6+HFC!AC344+PFC!AC344+'SF6'!AC344</f>
        <v>0</v>
      </c>
      <c r="AD344" s="94">
        <f>+'CO2'!AD344+'abs CO2'!AD344+'CH4'!AD344*PCG!$C$5+N2O!AD344*PCG!$C$6+HFC!AD344+PFC!AD344+'SF6'!AD344</f>
        <v>0</v>
      </c>
      <c r="AE344" s="94">
        <f>+'CO2'!AE344+'abs CO2'!AE344+'CH4'!AE344*PCG!$C$5+N2O!AE344*PCG!$C$6+HFC!AE344+PFC!AE344+'SF6'!AE344</f>
        <v>0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0</v>
      </c>
      <c r="D345" s="94">
        <f>+'CO2'!D345+'abs CO2'!D345+'CH4'!D345*PCG!$C$5+N2O!D345*PCG!$C$6+HFC!D345+PFC!D345+'SF6'!D345</f>
        <v>0</v>
      </c>
      <c r="E345" s="94">
        <f>+'CO2'!E345+'abs CO2'!E345+'CH4'!E345*PCG!$C$5+N2O!E345*PCG!$C$6+HFC!E345+PFC!E345+'SF6'!E345</f>
        <v>0</v>
      </c>
      <c r="F345" s="94">
        <f>+'CO2'!F345+'abs CO2'!F345+'CH4'!F345*PCG!$C$5+N2O!F345*PCG!$C$6+HFC!F345+PFC!F345+'SF6'!F345</f>
        <v>0</v>
      </c>
      <c r="G345" s="94">
        <f>+'CO2'!G345+'abs CO2'!G345+'CH4'!G345*PCG!$C$5+N2O!G345*PCG!$C$6+HFC!G345+PFC!G345+'SF6'!G345</f>
        <v>0</v>
      </c>
      <c r="H345" s="94">
        <f>+'CO2'!H345+'abs CO2'!H345+'CH4'!H345*PCG!$C$5+N2O!H345*PCG!$C$6+HFC!H345+PFC!H345+'SF6'!H345</f>
        <v>0</v>
      </c>
      <c r="I345" s="94">
        <f>+'CO2'!I345+'abs CO2'!I345+'CH4'!I345*PCG!$C$5+N2O!I345*PCG!$C$6+HFC!I345+PFC!I345+'SF6'!I345</f>
        <v>0</v>
      </c>
      <c r="J345" s="94">
        <f>+'CO2'!J345+'abs CO2'!J345+'CH4'!J345*PCG!$C$5+N2O!J345*PCG!$C$6+HFC!J345+PFC!J345+'SF6'!J345</f>
        <v>0</v>
      </c>
      <c r="K345" s="94">
        <f>+'CO2'!K345+'abs CO2'!K345+'CH4'!K345*PCG!$C$5+N2O!K345*PCG!$C$6+HFC!K345+PFC!K345+'SF6'!K345</f>
        <v>0</v>
      </c>
      <c r="L345" s="94">
        <f>+'CO2'!L345+'abs CO2'!L345+'CH4'!L345*PCG!$C$5+N2O!L345*PCG!$C$6+HFC!L345+PFC!L345+'SF6'!L345</f>
        <v>0</v>
      </c>
      <c r="M345" s="94">
        <f>+'CO2'!M345+'abs CO2'!M345+'CH4'!M345*PCG!$C$5+N2O!M345*PCG!$C$6+HFC!M345+PFC!M345+'SF6'!M345</f>
        <v>0</v>
      </c>
      <c r="N345" s="94">
        <f>+'CO2'!N345+'abs CO2'!N345+'CH4'!N345*PCG!$C$5+N2O!N345*PCG!$C$6+HFC!N345+PFC!N345+'SF6'!N345</f>
        <v>0</v>
      </c>
      <c r="O345" s="94">
        <f>+'CO2'!O345+'abs CO2'!O345+'CH4'!O345*PCG!$C$5+N2O!O345*PCG!$C$6+HFC!O345+PFC!O345+'SF6'!O345</f>
        <v>0</v>
      </c>
      <c r="P345" s="94">
        <f>+'CO2'!P345+'abs CO2'!P345+'CH4'!P345*PCG!$C$5+N2O!P345*PCG!$C$6+HFC!P345+PFC!P345+'SF6'!P345</f>
        <v>0</v>
      </c>
      <c r="Q345" s="94">
        <f>+'CO2'!Q345+'abs CO2'!Q345+'CH4'!Q345*PCG!$C$5+N2O!Q345*PCG!$C$6+HFC!Q345+PFC!Q345+'SF6'!Q345</f>
        <v>0</v>
      </c>
      <c r="R345" s="94">
        <f>+'CO2'!R345+'abs CO2'!R345+'CH4'!R345*PCG!$C$5+N2O!R345*PCG!$C$6+HFC!R345+PFC!R345+'SF6'!R345</f>
        <v>0</v>
      </c>
      <c r="S345" s="94">
        <f>+'CO2'!S345+'abs CO2'!S345+'CH4'!S345*PCG!$C$5+N2O!S345*PCG!$C$6+HFC!S345+PFC!S345+'SF6'!S345</f>
        <v>0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-0.13826029762783332</v>
      </c>
      <c r="AE345" s="94">
        <f>+'CO2'!AE345+'abs CO2'!AE345+'CH4'!AE345*PCG!$C$5+N2O!AE345*PCG!$C$6+HFC!AE345+PFC!AE345+'SF6'!AE345</f>
        <v>-0.4210654518665834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0</v>
      </c>
      <c r="D346" s="94">
        <f>+'CO2'!D346+'abs CO2'!D346+'CH4'!D346*PCG!$C$5+N2O!D346*PCG!$C$6+HFC!D346+PFC!D346+'SF6'!D346</f>
        <v>0</v>
      </c>
      <c r="E346" s="94">
        <f>+'CO2'!E346+'abs CO2'!E346+'CH4'!E346*PCG!$C$5+N2O!E346*PCG!$C$6+HFC!E346+PFC!E346+'SF6'!E346</f>
        <v>0</v>
      </c>
      <c r="F346" s="94">
        <f>+'CO2'!F346+'abs CO2'!F346+'CH4'!F346*PCG!$C$5+N2O!F346*PCG!$C$6+HFC!F346+PFC!F346+'SF6'!F346</f>
        <v>0</v>
      </c>
      <c r="G346" s="94">
        <f>+'CO2'!G346+'abs CO2'!G346+'CH4'!G346*PCG!$C$5+N2O!G346*PCG!$C$6+HFC!G346+PFC!G346+'SF6'!G346</f>
        <v>0</v>
      </c>
      <c r="H346" s="94">
        <f>+'CO2'!H346+'abs CO2'!H346+'CH4'!H346*PCG!$C$5+N2O!H346*PCG!$C$6+HFC!H346+PFC!H346+'SF6'!H346</f>
        <v>0</v>
      </c>
      <c r="I346" s="94">
        <f>+'CO2'!I346+'abs CO2'!I346+'CH4'!I346*PCG!$C$5+N2O!I346*PCG!$C$6+HFC!I346+PFC!I346+'SF6'!I346</f>
        <v>0</v>
      </c>
      <c r="J346" s="94">
        <f>+'CO2'!J346+'abs CO2'!J346+'CH4'!J346*PCG!$C$5+N2O!J346*PCG!$C$6+HFC!J346+PFC!J346+'SF6'!J346</f>
        <v>0</v>
      </c>
      <c r="K346" s="94">
        <f>+'CO2'!K346+'abs CO2'!K346+'CH4'!K346*PCG!$C$5+N2O!K346*PCG!$C$6+HFC!K346+PFC!K346+'SF6'!K346</f>
        <v>0</v>
      </c>
      <c r="L346" s="94">
        <f>+'CO2'!L346+'abs CO2'!L346+'CH4'!L346*PCG!$C$5+N2O!L346*PCG!$C$6+HFC!L346+PFC!L346+'SF6'!L346</f>
        <v>0</v>
      </c>
      <c r="M346" s="94">
        <f>+'CO2'!M346+'abs CO2'!M346+'CH4'!M346*PCG!$C$5+N2O!M346*PCG!$C$6+HFC!M346+PFC!M346+'SF6'!M346</f>
        <v>0</v>
      </c>
      <c r="N346" s="94">
        <f>+'CO2'!N346+'abs CO2'!N346+'CH4'!N346*PCG!$C$5+N2O!N346*PCG!$C$6+HFC!N346+PFC!N346+'SF6'!N346</f>
        <v>0</v>
      </c>
      <c r="O346" s="94">
        <f>+'CO2'!O346+'abs CO2'!O346+'CH4'!O346*PCG!$C$5+N2O!O346*PCG!$C$6+HFC!O346+PFC!O346+'SF6'!O346</f>
        <v>0</v>
      </c>
      <c r="P346" s="94">
        <f>+'CO2'!P346+'abs CO2'!P346+'CH4'!P346*PCG!$C$5+N2O!P346*PCG!$C$6+HFC!P346+PFC!P346+'SF6'!P346</f>
        <v>0</v>
      </c>
      <c r="Q346" s="94">
        <f>+'CO2'!Q346+'abs CO2'!Q346+'CH4'!Q346*PCG!$C$5+N2O!Q346*PCG!$C$6+HFC!Q346+PFC!Q346+'SF6'!Q346</f>
        <v>0</v>
      </c>
      <c r="R346" s="94">
        <f>+'CO2'!R346+'abs CO2'!R346+'CH4'!R346*PCG!$C$5+N2O!R346*PCG!$C$6+HFC!R346+PFC!R346+'SF6'!R346</f>
        <v>0</v>
      </c>
      <c r="S346" s="94">
        <f>+'CO2'!S346+'abs CO2'!S346+'CH4'!S346*PCG!$C$5+N2O!S346*PCG!$C$6+HFC!S346+PFC!S346+'SF6'!S346</f>
        <v>0</v>
      </c>
      <c r="T346" s="94">
        <f>+'CO2'!T346+'abs CO2'!T346+'CH4'!T346*PCG!$C$5+N2O!T346*PCG!$C$6+HFC!T346+PFC!T346+'SF6'!T346</f>
        <v>0</v>
      </c>
      <c r="U346" s="94">
        <f>+'CO2'!U346+'abs CO2'!U346+'CH4'!U346*PCG!$C$5+N2O!U346*PCG!$C$6+HFC!U346+PFC!U346+'SF6'!U346</f>
        <v>0</v>
      </c>
      <c r="V346" s="94">
        <f>+'CO2'!V346+'abs CO2'!V346+'CH4'!V346*PCG!$C$5+N2O!V346*PCG!$C$6+HFC!V346+PFC!V346+'SF6'!V346</f>
        <v>0</v>
      </c>
      <c r="W346" s="94">
        <f>+'CO2'!W346+'abs CO2'!W346+'CH4'!W346*PCG!$C$5+N2O!W346*PCG!$C$6+HFC!W346+PFC!W346+'SF6'!W346</f>
        <v>0</v>
      </c>
      <c r="X346" s="94">
        <f>+'CO2'!X346+'abs CO2'!X346+'CH4'!X346*PCG!$C$5+N2O!X346*PCG!$C$6+HFC!X346+PFC!X346+'SF6'!X346</f>
        <v>0</v>
      </c>
      <c r="Y346" s="94">
        <f>+'CO2'!Y346+'abs CO2'!Y346+'CH4'!Y346*PCG!$C$5+N2O!Y346*PCG!$C$6+HFC!Y346+PFC!Y346+'SF6'!Y346</f>
        <v>0</v>
      </c>
      <c r="Z346" s="94">
        <f>+'CO2'!Z346+'abs CO2'!Z346+'CH4'!Z346*PCG!$C$5+N2O!Z346*PCG!$C$6+HFC!Z346+PFC!Z346+'SF6'!Z346</f>
        <v>0</v>
      </c>
      <c r="AA346" s="94">
        <f>+'CO2'!AA346+'abs CO2'!AA346+'CH4'!AA346*PCG!$C$5+N2O!AA346*PCG!$C$6+HFC!AA346+PFC!AA346+'SF6'!AA346</f>
        <v>0</v>
      </c>
      <c r="AB346" s="94">
        <f>+'CO2'!AB346+'abs CO2'!AB346+'CH4'!AB346*PCG!$C$5+N2O!AB346*PCG!$C$6+HFC!AB346+PFC!AB346+'SF6'!AB346</f>
        <v>0</v>
      </c>
      <c r="AC346" s="94">
        <f>+'CO2'!AC346+'abs CO2'!AC346+'CH4'!AC346*PCG!$C$5+N2O!AC346*PCG!$C$6+HFC!AC346+PFC!AC346+'SF6'!AC346</f>
        <v>0</v>
      </c>
      <c r="AD346" s="94">
        <f>+'CO2'!AD346+'abs CO2'!AD346+'CH4'!AD346*PCG!$C$5+N2O!AD346*PCG!$C$6+HFC!AD346+PFC!AD346+'SF6'!AD346</f>
        <v>0</v>
      </c>
      <c r="AE346" s="94">
        <f>+'CO2'!AE346+'abs CO2'!AE346+'CH4'!AE346*PCG!$C$5+N2O!AE346*PCG!$C$6+HFC!AE346+PFC!AE346+'SF6'!AE346</f>
        <v>0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0</v>
      </c>
      <c r="D347" s="94">
        <f>+'CO2'!D347+'abs CO2'!D347+'CH4'!D347*PCG!$C$5+N2O!D347*PCG!$C$6+HFC!D347+PFC!D347+'SF6'!D347</f>
        <v>0</v>
      </c>
      <c r="E347" s="94">
        <f>+'CO2'!E347+'abs CO2'!E347+'CH4'!E347*PCG!$C$5+N2O!E347*PCG!$C$6+HFC!E347+PFC!E347+'SF6'!E347</f>
        <v>0</v>
      </c>
      <c r="F347" s="94">
        <f>+'CO2'!F347+'abs CO2'!F347+'CH4'!F347*PCG!$C$5+N2O!F347*PCG!$C$6+HFC!F347+PFC!F347+'SF6'!F347</f>
        <v>0</v>
      </c>
      <c r="G347" s="94">
        <f>+'CO2'!G347+'abs CO2'!G347+'CH4'!G347*PCG!$C$5+N2O!G347*PCG!$C$6+HFC!G347+PFC!G347+'SF6'!G347</f>
        <v>0</v>
      </c>
      <c r="H347" s="94">
        <f>+'CO2'!H347+'abs CO2'!H347+'CH4'!H347*PCG!$C$5+N2O!H347*PCG!$C$6+HFC!H347+PFC!H347+'SF6'!H347</f>
        <v>0</v>
      </c>
      <c r="I347" s="94">
        <f>+'CO2'!I347+'abs CO2'!I347+'CH4'!I347*PCG!$C$5+N2O!I347*PCG!$C$6+HFC!I347+PFC!I347+'SF6'!I347</f>
        <v>0</v>
      </c>
      <c r="J347" s="94">
        <f>+'CO2'!J347+'abs CO2'!J347+'CH4'!J347*PCG!$C$5+N2O!J347*PCG!$C$6+HFC!J347+PFC!J347+'SF6'!J347</f>
        <v>0</v>
      </c>
      <c r="K347" s="94">
        <f>+'CO2'!K347+'abs CO2'!K347+'CH4'!K347*PCG!$C$5+N2O!K347*PCG!$C$6+HFC!K347+PFC!K347+'SF6'!K347</f>
        <v>0</v>
      </c>
      <c r="L347" s="94">
        <f>+'CO2'!L347+'abs CO2'!L347+'CH4'!L347*PCG!$C$5+N2O!L347*PCG!$C$6+HFC!L347+PFC!L347+'SF6'!L347</f>
        <v>0</v>
      </c>
      <c r="M347" s="94">
        <f>+'CO2'!M347+'abs CO2'!M347+'CH4'!M347*PCG!$C$5+N2O!M347*PCG!$C$6+HFC!M347+PFC!M347+'SF6'!M347</f>
        <v>0</v>
      </c>
      <c r="N347" s="94">
        <f>+'CO2'!N347+'abs CO2'!N347+'CH4'!N347*PCG!$C$5+N2O!N347*PCG!$C$6+HFC!N347+PFC!N347+'SF6'!N347</f>
        <v>0</v>
      </c>
      <c r="O347" s="94">
        <f>+'CO2'!O347+'abs CO2'!O347+'CH4'!O347*PCG!$C$5+N2O!O347*PCG!$C$6+HFC!O347+PFC!O347+'SF6'!O347</f>
        <v>0</v>
      </c>
      <c r="P347" s="94">
        <f>+'CO2'!P347+'abs CO2'!P347+'CH4'!P347*PCG!$C$5+N2O!P347*PCG!$C$6+HFC!P347+PFC!P347+'SF6'!P347</f>
        <v>0</v>
      </c>
      <c r="Q347" s="94">
        <f>+'CO2'!Q347+'abs CO2'!Q347+'CH4'!Q347*PCG!$C$5+N2O!Q347*PCG!$C$6+HFC!Q347+PFC!Q347+'SF6'!Q347</f>
        <v>0</v>
      </c>
      <c r="R347" s="94">
        <f>+'CO2'!R347+'abs CO2'!R347+'CH4'!R347*PCG!$C$5+N2O!R347*PCG!$C$6+HFC!R347+PFC!R347+'SF6'!R347</f>
        <v>0</v>
      </c>
      <c r="S347" s="94">
        <f>+'CO2'!S347+'abs CO2'!S347+'CH4'!S347*PCG!$C$5+N2O!S347*PCG!$C$6+HFC!S347+PFC!S347+'SF6'!S347</f>
        <v>0</v>
      </c>
      <c r="T347" s="94">
        <f>+'CO2'!T347+'abs CO2'!T347+'CH4'!T347*PCG!$C$5+N2O!T347*PCG!$C$6+HFC!T347+PFC!T347+'SF6'!T347</f>
        <v>0</v>
      </c>
      <c r="U347" s="94">
        <f>+'CO2'!U347+'abs CO2'!U347+'CH4'!U347*PCG!$C$5+N2O!U347*PCG!$C$6+HFC!U347+PFC!U347+'SF6'!U347</f>
        <v>0</v>
      </c>
      <c r="V347" s="94">
        <f>+'CO2'!V347+'abs CO2'!V347+'CH4'!V347*PCG!$C$5+N2O!V347*PCG!$C$6+HFC!V347+PFC!V347+'SF6'!V347</f>
        <v>0</v>
      </c>
      <c r="W347" s="94">
        <f>+'CO2'!W347+'abs CO2'!W347+'CH4'!W347*PCG!$C$5+N2O!W347*PCG!$C$6+HFC!W347+PFC!W347+'SF6'!W347</f>
        <v>0</v>
      </c>
      <c r="X347" s="94">
        <f>+'CO2'!X347+'abs CO2'!X347+'CH4'!X347*PCG!$C$5+N2O!X347*PCG!$C$6+HFC!X347+PFC!X347+'SF6'!X347</f>
        <v>0</v>
      </c>
      <c r="Y347" s="94">
        <f>+'CO2'!Y347+'abs CO2'!Y347+'CH4'!Y347*PCG!$C$5+N2O!Y347*PCG!$C$6+HFC!Y347+PFC!Y347+'SF6'!Y347</f>
        <v>0</v>
      </c>
      <c r="Z347" s="94">
        <f>+'CO2'!Z347+'abs CO2'!Z347+'CH4'!Z347*PCG!$C$5+N2O!Z347*PCG!$C$6+HFC!Z347+PFC!Z347+'SF6'!Z347</f>
        <v>0</v>
      </c>
      <c r="AA347" s="94">
        <f>+'CO2'!AA347+'abs CO2'!AA347+'CH4'!AA347*PCG!$C$5+N2O!AA347*PCG!$C$6+HFC!AA347+PFC!AA347+'SF6'!AA347</f>
        <v>0</v>
      </c>
      <c r="AB347" s="94">
        <f>+'CO2'!AB347+'abs CO2'!AB347+'CH4'!AB347*PCG!$C$5+N2O!AB347*PCG!$C$6+HFC!AB347+PFC!AB347+'SF6'!AB347</f>
        <v>0</v>
      </c>
      <c r="AC347" s="94">
        <f>+'CO2'!AC347+'abs CO2'!AC347+'CH4'!AC347*PCG!$C$5+N2O!AC347*PCG!$C$6+HFC!AC347+PFC!AC347+'SF6'!AC347</f>
        <v>0</v>
      </c>
      <c r="AD347" s="94">
        <f>+'CO2'!AD347+'abs CO2'!AD347+'CH4'!AD347*PCG!$C$5+N2O!AD347*PCG!$C$6+HFC!AD347+PFC!AD347+'SF6'!AD347</f>
        <v>0</v>
      </c>
      <c r="AE347" s="94">
        <f>+'CO2'!AE347+'abs CO2'!AE347+'CH4'!AE347*PCG!$C$5+N2O!AE347*PCG!$C$6+HFC!AE347+PFC!AE347+'SF6'!AE347</f>
        <v>0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-4.2285908328323567E-2</v>
      </c>
      <c r="D348" s="94">
        <f>+'CO2'!D348+'abs CO2'!D348+'CH4'!D348*PCG!$C$5+N2O!D348*PCG!$C$6+HFC!D348+PFC!D348+'SF6'!D348</f>
        <v>-4.2285908328323567E-2</v>
      </c>
      <c r="E348" s="94">
        <f>+'CO2'!E348+'abs CO2'!E348+'CH4'!E348*PCG!$C$5+N2O!E348*PCG!$C$6+HFC!E348+PFC!E348+'SF6'!E348</f>
        <v>-4.2285908328323567E-2</v>
      </c>
      <c r="F348" s="94">
        <f>+'CO2'!F348+'abs CO2'!F348+'CH4'!F348*PCG!$C$5+N2O!F348*PCG!$C$6+HFC!F348+PFC!F348+'SF6'!F348</f>
        <v>-4.2285908328323567E-2</v>
      </c>
      <c r="G348" s="94">
        <f>+'CO2'!G348+'abs CO2'!G348+'CH4'!G348*PCG!$C$5+N2O!G348*PCG!$C$6+HFC!G348+PFC!G348+'SF6'!G348</f>
        <v>-4.2285908328323567E-2</v>
      </c>
      <c r="H348" s="94">
        <f>+'CO2'!H348+'abs CO2'!H348+'CH4'!H348*PCG!$C$5+N2O!H348*PCG!$C$6+HFC!H348+PFC!H348+'SF6'!H348</f>
        <v>-0.19167697015014379</v>
      </c>
      <c r="I348" s="94">
        <f>+'CO2'!I348+'abs CO2'!I348+'CH4'!I348*PCG!$C$5+N2O!I348*PCG!$C$6+HFC!I348+PFC!I348+'SF6'!I348</f>
        <v>-0.38694004826337608</v>
      </c>
      <c r="J348" s="94">
        <f>+'CO2'!J348+'abs CO2'!J348+'CH4'!J348*PCG!$C$5+N2O!J348*PCG!$C$6+HFC!J348+PFC!J348+'SF6'!J348</f>
        <v>-0.55569893248921043</v>
      </c>
      <c r="K348" s="94">
        <f>+'CO2'!K348+'abs CO2'!K348+'CH4'!K348*PCG!$C$5+N2O!K348*PCG!$C$6+HFC!K348+PFC!K348+'SF6'!K348</f>
        <v>-0.69583806904780121</v>
      </c>
      <c r="L348" s="94">
        <f>+'CO2'!L348+'abs CO2'!L348+'CH4'!L348*PCG!$C$5+N2O!L348*PCG!$C$6+HFC!L348+PFC!L348+'SF6'!L348</f>
        <v>-0.79043302770038326</v>
      </c>
      <c r="M348" s="94">
        <f>+'CO2'!M348+'abs CO2'!M348+'CH4'!M348*PCG!$C$5+N2O!M348*PCG!$C$6+HFC!M348+PFC!M348+'SF6'!M348</f>
        <v>-1.4028403750241591</v>
      </c>
      <c r="N348" s="94">
        <f>+'CO2'!N348+'abs CO2'!N348+'CH4'!N348*PCG!$C$5+N2O!N348*PCG!$C$6+HFC!N348+PFC!N348+'SF6'!N348</f>
        <v>-1.6420669985364269</v>
      </c>
      <c r="O348" s="94">
        <f>+'CO2'!O348+'abs CO2'!O348+'CH4'!O348*PCG!$C$5+N2O!O348*PCG!$C$6+HFC!O348+PFC!O348+'SF6'!O348</f>
        <v>-1.9640409198180797</v>
      </c>
      <c r="P348" s="94">
        <f>+'CO2'!P348+'abs CO2'!P348+'CH4'!P348*PCG!$C$5+N2O!P348*PCG!$C$6+HFC!P348+PFC!P348+'SF6'!P348</f>
        <v>-2.5650589062104965</v>
      </c>
      <c r="Q348" s="94">
        <f>+'CO2'!Q348+'abs CO2'!Q348+'CH4'!Q348*PCG!$C$5+N2O!Q348*PCG!$C$6+HFC!Q348+PFC!Q348+'SF6'!Q348</f>
        <v>-3.2841339970728534</v>
      </c>
      <c r="R348" s="94">
        <f>+'CO2'!R348+'abs CO2'!R348+'CH4'!R348*PCG!$C$5+N2O!R348*PCG!$C$6+HFC!R348+PFC!R348+'SF6'!R348</f>
        <v>-3.8202205760068044</v>
      </c>
      <c r="S348" s="94">
        <f>+'CO2'!S348+'abs CO2'!S348+'CH4'!S348*PCG!$C$5+N2O!S348*PCG!$C$6+HFC!S348+PFC!S348+'SF6'!S348</f>
        <v>-4.0603057966424903</v>
      </c>
      <c r="T348" s="94">
        <f>+'CO2'!T348+'abs CO2'!T348+'CH4'!T348*PCG!$C$5+N2O!T348*PCG!$C$6+HFC!T348+PFC!T348+'SF6'!T348</f>
        <v>-3.886439879150398</v>
      </c>
      <c r="U348" s="94">
        <f>+'CO2'!U348+'abs CO2'!U348+'CH4'!U348*PCG!$C$5+N2O!U348*PCG!$C$6+HFC!U348+PFC!U348+'SF6'!U348</f>
        <v>-3.6790886738450133</v>
      </c>
      <c r="V348" s="94">
        <f>+'CO2'!V348+'abs CO2'!V348+'CH4'!V348*PCG!$C$5+N2O!V348*PCG!$C$6+HFC!V348+PFC!V348+'SF6'!V348</f>
        <v>-3.8750634672651127</v>
      </c>
      <c r="W348" s="94">
        <f>+'CO2'!W348+'abs CO2'!W348+'CH4'!W348*PCG!$C$5+N2O!W348*PCG!$C$6+HFC!W348+PFC!W348+'SF6'!W348</f>
        <v>-4.1844804056167808</v>
      </c>
      <c r="X348" s="94">
        <f>+'CO2'!X348+'abs CO2'!X348+'CH4'!X348*PCG!$C$5+N2O!X348*PCG!$C$6+HFC!X348+PFC!X348+'SF6'!X348</f>
        <v>-4.2028329191298344</v>
      </c>
      <c r="Y348" s="94">
        <f>+'CO2'!Y348+'abs CO2'!Y348+'CH4'!Y348*PCG!$C$5+N2O!Y348*PCG!$C$6+HFC!Y348+PFC!Y348+'SF6'!Y348</f>
        <v>-4.2028329191298344</v>
      </c>
      <c r="Z348" s="94">
        <f>+'CO2'!Z348+'abs CO2'!Z348+'CH4'!Z348*PCG!$C$5+N2O!Z348*PCG!$C$6+HFC!Z348+PFC!Z348+'SF6'!Z348</f>
        <v>-4.4625585489637007</v>
      </c>
      <c r="AA348" s="94">
        <f>+'CO2'!AA348+'abs CO2'!AA348+'CH4'!AA348*PCG!$C$5+N2O!AA348*PCG!$C$6+HFC!AA348+PFC!AA348+'SF6'!AA348</f>
        <v>-4.9429436395159261</v>
      </c>
      <c r="AB348" s="94">
        <f>+'CO2'!AB348+'abs CO2'!AB348+'CH4'!AB348*PCG!$C$5+N2O!AB348*PCG!$C$6+HFC!AB348+PFC!AB348+'SF6'!AB348</f>
        <v>-4.831184912317914</v>
      </c>
      <c r="AC348" s="94">
        <f>+'CO2'!AC348+'abs CO2'!AC348+'CH4'!AC348*PCG!$C$5+N2O!AC348*PCG!$C$6+HFC!AC348+PFC!AC348+'SF6'!AC348</f>
        <v>-5.4358464879430386</v>
      </c>
      <c r="AD348" s="94">
        <f>+'CO2'!AD348+'abs CO2'!AD348+'CH4'!AD348*PCG!$C$5+N2O!AD348*PCG!$C$6+HFC!AD348+PFC!AD348+'SF6'!AD348</f>
        <v>-5.4358464879430386</v>
      </c>
      <c r="AE348" s="94">
        <f>+'CO2'!AE348+'abs CO2'!AE348+'CH4'!AE348*PCG!$C$5+N2O!AE348*PCG!$C$6+HFC!AE348+PFC!AE348+'SF6'!AE348</f>
        <v>-5.4358464879430386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3.9913074865932194E-2</v>
      </c>
      <c r="D349" s="33">
        <f t="shared" si="82"/>
        <v>0</v>
      </c>
      <c r="E349" s="33">
        <f t="shared" si="82"/>
        <v>0.56906071741644504</v>
      </c>
      <c r="F349" s="33">
        <f t="shared" si="82"/>
        <v>0</v>
      </c>
      <c r="G349" s="33">
        <f t="shared" si="82"/>
        <v>3.5921767379338977E-2</v>
      </c>
      <c r="H349" s="33">
        <f t="shared" si="82"/>
        <v>0</v>
      </c>
      <c r="I349" s="33">
        <f t="shared" si="82"/>
        <v>0</v>
      </c>
      <c r="J349" s="33">
        <f t="shared" si="82"/>
        <v>0</v>
      </c>
      <c r="K349" s="33">
        <f t="shared" si="82"/>
        <v>0</v>
      </c>
      <c r="L349" s="33">
        <f t="shared" si="82"/>
        <v>1.5965229946372877E-2</v>
      </c>
      <c r="M349" s="33">
        <f t="shared" si="82"/>
        <v>6.8650488769403356E-2</v>
      </c>
      <c r="N349" s="33">
        <f t="shared" si="82"/>
        <v>4.2454858235484394E-2</v>
      </c>
      <c r="O349" s="33">
        <f t="shared" si="82"/>
        <v>1.6365135792988022E-2</v>
      </c>
      <c r="P349" s="33">
        <f t="shared" si="82"/>
        <v>4.3505241076119503E-3</v>
      </c>
      <c r="Q349" s="33">
        <f t="shared" si="82"/>
        <v>7.3411229844755538E-2</v>
      </c>
      <c r="R349" s="33">
        <f t="shared" si="82"/>
        <v>0</v>
      </c>
      <c r="S349" s="33">
        <f t="shared" si="82"/>
        <v>0</v>
      </c>
      <c r="T349" s="33">
        <f t="shared" si="82"/>
        <v>0</v>
      </c>
      <c r="U349" s="33">
        <f t="shared" si="82"/>
        <v>0</v>
      </c>
      <c r="V349" s="33">
        <f t="shared" si="82"/>
        <v>0</v>
      </c>
      <c r="W349" s="33">
        <f t="shared" si="82"/>
        <v>0</v>
      </c>
      <c r="X349" s="33">
        <f t="shared" si="82"/>
        <v>0</v>
      </c>
      <c r="Y349" s="33">
        <f t="shared" si="82"/>
        <v>0.1519799036819364</v>
      </c>
      <c r="Z349" s="33">
        <f t="shared" si="82"/>
        <v>0</v>
      </c>
      <c r="AA349" s="33">
        <f t="shared" si="82"/>
        <v>6.20185821187081E-6</v>
      </c>
      <c r="AB349" s="33">
        <f t="shared" si="82"/>
        <v>0</v>
      </c>
      <c r="AC349" s="33">
        <f t="shared" si="82"/>
        <v>1.5924531206389749</v>
      </c>
      <c r="AD349" s="33">
        <f t="shared" si="82"/>
        <v>0.6083786027979019</v>
      </c>
      <c r="AE349" s="33">
        <f t="shared" si="82"/>
        <v>1.2361772932843269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0</v>
      </c>
      <c r="D350" s="33">
        <f t="shared" si="83"/>
        <v>0</v>
      </c>
      <c r="E350" s="33">
        <f t="shared" si="83"/>
        <v>0</v>
      </c>
      <c r="F350" s="33">
        <f t="shared" si="83"/>
        <v>0</v>
      </c>
      <c r="G350" s="33">
        <f t="shared" si="83"/>
        <v>0</v>
      </c>
      <c r="H350" s="33">
        <f t="shared" si="83"/>
        <v>0</v>
      </c>
      <c r="I350" s="33">
        <f t="shared" si="83"/>
        <v>0</v>
      </c>
      <c r="J350" s="33">
        <f t="shared" si="83"/>
        <v>0</v>
      </c>
      <c r="K350" s="33">
        <f t="shared" si="83"/>
        <v>0</v>
      </c>
      <c r="L350" s="33">
        <f t="shared" si="83"/>
        <v>0</v>
      </c>
      <c r="M350" s="33">
        <f t="shared" si="83"/>
        <v>0</v>
      </c>
      <c r="N350" s="33">
        <f t="shared" si="83"/>
        <v>0</v>
      </c>
      <c r="O350" s="33">
        <f t="shared" si="83"/>
        <v>0</v>
      </c>
      <c r="P350" s="33">
        <f t="shared" si="83"/>
        <v>0</v>
      </c>
      <c r="Q350" s="33">
        <f t="shared" si="83"/>
        <v>0</v>
      </c>
      <c r="R350" s="33">
        <f t="shared" si="83"/>
        <v>0</v>
      </c>
      <c r="S350" s="33">
        <f t="shared" si="83"/>
        <v>0</v>
      </c>
      <c r="T350" s="33">
        <f t="shared" si="83"/>
        <v>0</v>
      </c>
      <c r="U350" s="33">
        <f t="shared" si="83"/>
        <v>0</v>
      </c>
      <c r="V350" s="33">
        <f t="shared" si="83"/>
        <v>0</v>
      </c>
      <c r="W350" s="33">
        <f t="shared" si="83"/>
        <v>0</v>
      </c>
      <c r="X350" s="33">
        <f t="shared" si="83"/>
        <v>0</v>
      </c>
      <c r="Y350" s="33">
        <f t="shared" si="83"/>
        <v>0</v>
      </c>
      <c r="Z350" s="33">
        <f t="shared" si="83"/>
        <v>0</v>
      </c>
      <c r="AA350" s="33">
        <f t="shared" si="83"/>
        <v>0</v>
      </c>
      <c r="AB350" s="33">
        <f t="shared" si="83"/>
        <v>0</v>
      </c>
      <c r="AC350" s="33">
        <f t="shared" si="83"/>
        <v>0</v>
      </c>
      <c r="AD350" s="33">
        <f t="shared" si="83"/>
        <v>0</v>
      </c>
      <c r="AE350" s="33">
        <f t="shared" si="83"/>
        <v>0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0</v>
      </c>
      <c r="D351" s="94">
        <f>+'CO2'!D351+'abs CO2'!D351+'CH4'!D351*PCG!$C$5+N2O!D351*PCG!$C$6+HFC!D351+PFC!D351+'SF6'!D351</f>
        <v>0</v>
      </c>
      <c r="E351" s="94">
        <f>+'CO2'!E351+'abs CO2'!E351+'CH4'!E351*PCG!$C$5+N2O!E351*PCG!$C$6+HFC!E351+PFC!E351+'SF6'!E351</f>
        <v>0</v>
      </c>
      <c r="F351" s="94">
        <f>+'CO2'!F351+'abs CO2'!F351+'CH4'!F351*PCG!$C$5+N2O!F351*PCG!$C$6+HFC!F351+PFC!F351+'SF6'!F351</f>
        <v>0</v>
      </c>
      <c r="G351" s="94">
        <f>+'CO2'!G351+'abs CO2'!G351+'CH4'!G351*PCG!$C$5+N2O!G351*PCG!$C$6+HFC!G351+PFC!G351+'SF6'!G351</f>
        <v>0</v>
      </c>
      <c r="H351" s="94">
        <f>+'CO2'!H351+'abs CO2'!H351+'CH4'!H351*PCG!$C$5+N2O!H351*PCG!$C$6+HFC!H351+PFC!H351+'SF6'!H351</f>
        <v>0</v>
      </c>
      <c r="I351" s="94">
        <f>+'CO2'!I351+'abs CO2'!I351+'CH4'!I351*PCG!$C$5+N2O!I351*PCG!$C$6+HFC!I351+PFC!I351+'SF6'!I351</f>
        <v>0</v>
      </c>
      <c r="J351" s="94">
        <f>+'CO2'!J351+'abs CO2'!J351+'CH4'!J351*PCG!$C$5+N2O!J351*PCG!$C$6+HFC!J351+PFC!J351+'SF6'!J351</f>
        <v>0</v>
      </c>
      <c r="K351" s="94">
        <f>+'CO2'!K351+'abs CO2'!K351+'CH4'!K351*PCG!$C$5+N2O!K351*PCG!$C$6+HFC!K351+PFC!K351+'SF6'!K351</f>
        <v>0</v>
      </c>
      <c r="L351" s="94">
        <f>+'CO2'!L351+'abs CO2'!L351+'CH4'!L351*PCG!$C$5+N2O!L351*PCG!$C$6+HFC!L351+PFC!L351+'SF6'!L351</f>
        <v>0</v>
      </c>
      <c r="M351" s="94">
        <f>+'CO2'!M351+'abs CO2'!M351+'CH4'!M351*PCG!$C$5+N2O!M351*PCG!$C$6+HFC!M351+PFC!M351+'SF6'!M351</f>
        <v>0</v>
      </c>
      <c r="N351" s="94">
        <f>+'CO2'!N351+'abs CO2'!N351+'CH4'!N351*PCG!$C$5+N2O!N351*PCG!$C$6+HFC!N351+PFC!N351+'SF6'!N351</f>
        <v>0</v>
      </c>
      <c r="O351" s="94">
        <f>+'CO2'!O351+'abs CO2'!O351+'CH4'!O351*PCG!$C$5+N2O!O351*PCG!$C$6+HFC!O351+PFC!O351+'SF6'!O351</f>
        <v>0</v>
      </c>
      <c r="P351" s="94">
        <f>+'CO2'!P351+'abs CO2'!P351+'CH4'!P351*PCG!$C$5+N2O!P351*PCG!$C$6+HFC!P351+PFC!P351+'SF6'!P351</f>
        <v>0</v>
      </c>
      <c r="Q351" s="94">
        <f>+'CO2'!Q351+'abs CO2'!Q351+'CH4'!Q351*PCG!$C$5+N2O!Q351*PCG!$C$6+HFC!Q351+PFC!Q351+'SF6'!Q351</f>
        <v>0</v>
      </c>
      <c r="R351" s="94">
        <f>+'CO2'!R351+'abs CO2'!R351+'CH4'!R351*PCG!$C$5+N2O!R351*PCG!$C$6+HFC!R351+PFC!R351+'SF6'!R351</f>
        <v>0</v>
      </c>
      <c r="S351" s="94">
        <f>+'CO2'!S351+'abs CO2'!S351+'CH4'!S351*PCG!$C$5+N2O!S351*PCG!$C$6+HFC!S351+PFC!S351+'SF6'!S351</f>
        <v>0</v>
      </c>
      <c r="T351" s="94">
        <f>+'CO2'!T351+'abs CO2'!T351+'CH4'!T351*PCG!$C$5+N2O!T351*PCG!$C$6+HFC!T351+PFC!T351+'SF6'!T351</f>
        <v>0</v>
      </c>
      <c r="U351" s="94">
        <f>+'CO2'!U351+'abs CO2'!U351+'CH4'!U351*PCG!$C$5+N2O!U351*PCG!$C$6+HFC!U351+PFC!U351+'SF6'!U351</f>
        <v>0</v>
      </c>
      <c r="V351" s="94">
        <f>+'CO2'!V351+'abs CO2'!V351+'CH4'!V351*PCG!$C$5+N2O!V351*PCG!$C$6+HFC!V351+PFC!V351+'SF6'!V351</f>
        <v>0</v>
      </c>
      <c r="W351" s="94">
        <f>+'CO2'!W351+'abs CO2'!W351+'CH4'!W351*PCG!$C$5+N2O!W351*PCG!$C$6+HFC!W351+PFC!W351+'SF6'!W351</f>
        <v>0</v>
      </c>
      <c r="X351" s="94">
        <f>+'CO2'!X351+'abs CO2'!X351+'CH4'!X351*PCG!$C$5+N2O!X351*PCG!$C$6+HFC!X351+PFC!X351+'SF6'!X351</f>
        <v>0</v>
      </c>
      <c r="Y351" s="94">
        <f>+'CO2'!Y351+'abs CO2'!Y351+'CH4'!Y351*PCG!$C$5+N2O!Y351*PCG!$C$6+HFC!Y351+PFC!Y351+'SF6'!Y351</f>
        <v>0</v>
      </c>
      <c r="Z351" s="94">
        <f>+'CO2'!Z351+'abs CO2'!Z351+'CH4'!Z351*PCG!$C$5+N2O!Z351*PCG!$C$6+HFC!Z351+PFC!Z351+'SF6'!Z351</f>
        <v>0</v>
      </c>
      <c r="AA351" s="94">
        <f>+'CO2'!AA351+'abs CO2'!AA351+'CH4'!AA351*PCG!$C$5+N2O!AA351*PCG!$C$6+HFC!AA351+PFC!AA351+'SF6'!AA351</f>
        <v>0</v>
      </c>
      <c r="AB351" s="94">
        <f>+'CO2'!AB351+'abs CO2'!AB351+'CH4'!AB351*PCG!$C$5+N2O!AB351*PCG!$C$6+HFC!AB351+PFC!AB351+'SF6'!AB351</f>
        <v>0</v>
      </c>
      <c r="AC351" s="94">
        <f>+'CO2'!AC351+'abs CO2'!AC351+'CH4'!AC351*PCG!$C$5+N2O!AC351*PCG!$C$6+HFC!AC351+PFC!AC351+'SF6'!AC351</f>
        <v>0</v>
      </c>
      <c r="AD351" s="94">
        <f>+'CO2'!AD351+'abs CO2'!AD351+'CH4'!AD351*PCG!$C$5+N2O!AD351*PCG!$C$6+HFC!AD351+PFC!AD351+'SF6'!AD351</f>
        <v>0</v>
      </c>
      <c r="AE351" s="94">
        <f>+'CO2'!AE351+'abs CO2'!AE351+'CH4'!AE351*PCG!$C$5+N2O!AE351*PCG!$C$6+HFC!AE351+PFC!AE351+'SF6'!AE351</f>
        <v>0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0</v>
      </c>
      <c r="D352" s="94">
        <f>+'CO2'!D352+'abs CO2'!D352+'CH4'!D352*PCG!$C$5+N2O!D352*PCG!$C$6+HFC!D352+PFC!D352+'SF6'!D352</f>
        <v>0</v>
      </c>
      <c r="E352" s="94">
        <f>+'CO2'!E352+'abs CO2'!E352+'CH4'!E352*PCG!$C$5+N2O!E352*PCG!$C$6+HFC!E352+PFC!E352+'SF6'!E352</f>
        <v>0</v>
      </c>
      <c r="F352" s="94">
        <f>+'CO2'!F352+'abs CO2'!F352+'CH4'!F352*PCG!$C$5+N2O!F352*PCG!$C$6+HFC!F352+PFC!F352+'SF6'!F352</f>
        <v>0</v>
      </c>
      <c r="G352" s="94">
        <f>+'CO2'!G352+'abs CO2'!G352+'CH4'!G352*PCG!$C$5+N2O!G352*PCG!$C$6+HFC!G352+PFC!G352+'SF6'!G352</f>
        <v>0</v>
      </c>
      <c r="H352" s="94">
        <f>+'CO2'!H352+'abs CO2'!H352+'CH4'!H352*PCG!$C$5+N2O!H352*PCG!$C$6+HFC!H352+PFC!H352+'SF6'!H352</f>
        <v>0</v>
      </c>
      <c r="I352" s="94">
        <f>+'CO2'!I352+'abs CO2'!I352+'CH4'!I352*PCG!$C$5+N2O!I352*PCG!$C$6+HFC!I352+PFC!I352+'SF6'!I352</f>
        <v>0</v>
      </c>
      <c r="J352" s="94">
        <f>+'CO2'!J352+'abs CO2'!J352+'CH4'!J352*PCG!$C$5+N2O!J352*PCG!$C$6+HFC!J352+PFC!J352+'SF6'!J352</f>
        <v>0</v>
      </c>
      <c r="K352" s="94">
        <f>+'CO2'!K352+'abs CO2'!K352+'CH4'!K352*PCG!$C$5+N2O!K352*PCG!$C$6+HFC!K352+PFC!K352+'SF6'!K352</f>
        <v>0</v>
      </c>
      <c r="L352" s="94">
        <f>+'CO2'!L352+'abs CO2'!L352+'CH4'!L352*PCG!$C$5+N2O!L352*PCG!$C$6+HFC!L352+PFC!L352+'SF6'!L352</f>
        <v>0</v>
      </c>
      <c r="M352" s="94">
        <f>+'CO2'!M352+'abs CO2'!M352+'CH4'!M352*PCG!$C$5+N2O!M352*PCG!$C$6+HFC!M352+PFC!M352+'SF6'!M352</f>
        <v>0</v>
      </c>
      <c r="N352" s="94">
        <f>+'CO2'!N352+'abs CO2'!N352+'CH4'!N352*PCG!$C$5+N2O!N352*PCG!$C$6+HFC!N352+PFC!N352+'SF6'!N352</f>
        <v>0</v>
      </c>
      <c r="O352" s="94">
        <f>+'CO2'!O352+'abs CO2'!O352+'CH4'!O352*PCG!$C$5+N2O!O352*PCG!$C$6+HFC!O352+PFC!O352+'SF6'!O352</f>
        <v>0</v>
      </c>
      <c r="P352" s="94">
        <f>+'CO2'!P352+'abs CO2'!P352+'CH4'!P352*PCG!$C$5+N2O!P352*PCG!$C$6+HFC!P352+PFC!P352+'SF6'!P352</f>
        <v>0</v>
      </c>
      <c r="Q352" s="94">
        <f>+'CO2'!Q352+'abs CO2'!Q352+'CH4'!Q352*PCG!$C$5+N2O!Q352*PCG!$C$6+HFC!Q352+PFC!Q352+'SF6'!Q352</f>
        <v>0</v>
      </c>
      <c r="R352" s="94">
        <f>+'CO2'!R352+'abs CO2'!R352+'CH4'!R352*PCG!$C$5+N2O!R352*PCG!$C$6+HFC!R352+PFC!R352+'SF6'!R352</f>
        <v>0</v>
      </c>
      <c r="S352" s="94">
        <f>+'CO2'!S352+'abs CO2'!S352+'CH4'!S352*PCG!$C$5+N2O!S352*PCG!$C$6+HFC!S352+PFC!S352+'SF6'!S352</f>
        <v>0</v>
      </c>
      <c r="T352" s="94">
        <f>+'CO2'!T352+'abs CO2'!T352+'CH4'!T352*PCG!$C$5+N2O!T352*PCG!$C$6+HFC!T352+PFC!T352+'SF6'!T352</f>
        <v>0</v>
      </c>
      <c r="U352" s="94">
        <f>+'CO2'!U352+'abs CO2'!U352+'CH4'!U352*PCG!$C$5+N2O!U352*PCG!$C$6+HFC!U352+PFC!U352+'SF6'!U352</f>
        <v>0</v>
      </c>
      <c r="V352" s="94">
        <f>+'CO2'!V352+'abs CO2'!V352+'CH4'!V352*PCG!$C$5+N2O!V352*PCG!$C$6+HFC!V352+PFC!V352+'SF6'!V352</f>
        <v>0</v>
      </c>
      <c r="W352" s="94">
        <f>+'CO2'!W352+'abs CO2'!W352+'CH4'!W352*PCG!$C$5+N2O!W352*PCG!$C$6+HFC!W352+PFC!W352+'SF6'!W352</f>
        <v>0</v>
      </c>
      <c r="X352" s="94">
        <f>+'CO2'!X352+'abs CO2'!X352+'CH4'!X352*PCG!$C$5+N2O!X352*PCG!$C$6+HFC!X352+PFC!X352+'SF6'!X352</f>
        <v>0</v>
      </c>
      <c r="Y352" s="94">
        <f>+'CO2'!Y352+'abs CO2'!Y352+'CH4'!Y352*PCG!$C$5+N2O!Y352*PCG!$C$6+HFC!Y352+PFC!Y352+'SF6'!Y352</f>
        <v>0</v>
      </c>
      <c r="Z352" s="94">
        <f>+'CO2'!Z352+'abs CO2'!Z352+'CH4'!Z352*PCG!$C$5+N2O!Z352*PCG!$C$6+HFC!Z352+PFC!Z352+'SF6'!Z352</f>
        <v>0</v>
      </c>
      <c r="AA352" s="94">
        <f>+'CO2'!AA352+'abs CO2'!AA352+'CH4'!AA352*PCG!$C$5+N2O!AA352*PCG!$C$6+HFC!AA352+PFC!AA352+'SF6'!AA352</f>
        <v>0</v>
      </c>
      <c r="AB352" s="94">
        <f>+'CO2'!AB352+'abs CO2'!AB352+'CH4'!AB352*PCG!$C$5+N2O!AB352*PCG!$C$6+HFC!AB352+PFC!AB352+'SF6'!AB352</f>
        <v>0</v>
      </c>
      <c r="AC352" s="94">
        <f>+'CO2'!AC352+'abs CO2'!AC352+'CH4'!AC352*PCG!$C$5+N2O!AC352*PCG!$C$6+HFC!AC352+PFC!AC352+'SF6'!AC352</f>
        <v>0</v>
      </c>
      <c r="AD352" s="94">
        <f>+'CO2'!AD352+'abs CO2'!AD352+'CH4'!AD352*PCG!$C$5+N2O!AD352*PCG!$C$6+HFC!AD352+PFC!AD352+'SF6'!AD352</f>
        <v>0</v>
      </c>
      <c r="AE352" s="94">
        <f>+'CO2'!AE352+'abs CO2'!AE352+'CH4'!AE352*PCG!$C$5+N2O!AE352*PCG!$C$6+HFC!AE352+PFC!AE352+'SF6'!AE352</f>
        <v>0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0</v>
      </c>
      <c r="D353" s="94">
        <f>+'CO2'!D353+'abs CO2'!D353+'CH4'!D353*PCG!$C$5+N2O!D353*PCG!$C$6+HFC!D353+PFC!D353+'SF6'!D353</f>
        <v>0</v>
      </c>
      <c r="E353" s="94">
        <f>+'CO2'!E353+'abs CO2'!E353+'CH4'!E353*PCG!$C$5+N2O!E353*PCG!$C$6+HFC!E353+PFC!E353+'SF6'!E353</f>
        <v>0</v>
      </c>
      <c r="F353" s="94">
        <f>+'CO2'!F353+'abs CO2'!F353+'CH4'!F353*PCG!$C$5+N2O!F353*PCG!$C$6+HFC!F353+PFC!F353+'SF6'!F353</f>
        <v>0</v>
      </c>
      <c r="G353" s="94">
        <f>+'CO2'!G353+'abs CO2'!G353+'CH4'!G353*PCG!$C$5+N2O!G353*PCG!$C$6+HFC!G353+PFC!G353+'SF6'!G353</f>
        <v>0</v>
      </c>
      <c r="H353" s="94">
        <f>+'CO2'!H353+'abs CO2'!H353+'CH4'!H353*PCG!$C$5+N2O!H353*PCG!$C$6+HFC!H353+PFC!H353+'SF6'!H353</f>
        <v>0</v>
      </c>
      <c r="I353" s="94">
        <f>+'CO2'!I353+'abs CO2'!I353+'CH4'!I353*PCG!$C$5+N2O!I353*PCG!$C$6+HFC!I353+PFC!I353+'SF6'!I353</f>
        <v>0</v>
      </c>
      <c r="J353" s="94">
        <f>+'CO2'!J353+'abs CO2'!J353+'CH4'!J353*PCG!$C$5+N2O!J353*PCG!$C$6+HFC!J353+PFC!J353+'SF6'!J353</f>
        <v>0</v>
      </c>
      <c r="K353" s="94">
        <f>+'CO2'!K353+'abs CO2'!K353+'CH4'!K353*PCG!$C$5+N2O!K353*PCG!$C$6+HFC!K353+PFC!K353+'SF6'!K353</f>
        <v>0</v>
      </c>
      <c r="L353" s="94">
        <f>+'CO2'!L353+'abs CO2'!L353+'CH4'!L353*PCG!$C$5+N2O!L353*PCG!$C$6+HFC!L353+PFC!L353+'SF6'!L353</f>
        <v>0</v>
      </c>
      <c r="M353" s="94">
        <f>+'CO2'!M353+'abs CO2'!M353+'CH4'!M353*PCG!$C$5+N2O!M353*PCG!$C$6+HFC!M353+PFC!M353+'SF6'!M353</f>
        <v>0</v>
      </c>
      <c r="N353" s="94">
        <f>+'CO2'!N353+'abs CO2'!N353+'CH4'!N353*PCG!$C$5+N2O!N353*PCG!$C$6+HFC!N353+PFC!N353+'SF6'!N353</f>
        <v>0</v>
      </c>
      <c r="O353" s="94">
        <f>+'CO2'!O353+'abs CO2'!O353+'CH4'!O353*PCG!$C$5+N2O!O353*PCG!$C$6+HFC!O353+PFC!O353+'SF6'!O353</f>
        <v>0</v>
      </c>
      <c r="P353" s="94">
        <f>+'CO2'!P353+'abs CO2'!P353+'CH4'!P353*PCG!$C$5+N2O!P353*PCG!$C$6+HFC!P353+PFC!P353+'SF6'!P353</f>
        <v>0</v>
      </c>
      <c r="Q353" s="94">
        <f>+'CO2'!Q353+'abs CO2'!Q353+'CH4'!Q353*PCG!$C$5+N2O!Q353*PCG!$C$6+HFC!Q353+PFC!Q353+'SF6'!Q353</f>
        <v>0</v>
      </c>
      <c r="R353" s="94">
        <f>+'CO2'!R353+'abs CO2'!R353+'CH4'!R353*PCG!$C$5+N2O!R353*PCG!$C$6+HFC!R353+PFC!R353+'SF6'!R353</f>
        <v>0</v>
      </c>
      <c r="S353" s="94">
        <f>+'CO2'!S353+'abs CO2'!S353+'CH4'!S353*PCG!$C$5+N2O!S353*PCG!$C$6+HFC!S353+PFC!S353+'SF6'!S353</f>
        <v>0</v>
      </c>
      <c r="T353" s="94">
        <f>+'CO2'!T353+'abs CO2'!T353+'CH4'!T353*PCG!$C$5+N2O!T353*PCG!$C$6+HFC!T353+PFC!T353+'SF6'!T353</f>
        <v>0</v>
      </c>
      <c r="U353" s="94">
        <f>+'CO2'!U353+'abs CO2'!U353+'CH4'!U353*PCG!$C$5+N2O!U353*PCG!$C$6+HFC!U353+PFC!U353+'SF6'!U353</f>
        <v>0</v>
      </c>
      <c r="V353" s="94">
        <f>+'CO2'!V353+'abs CO2'!V353+'CH4'!V353*PCG!$C$5+N2O!V353*PCG!$C$6+HFC!V353+PFC!V353+'SF6'!V353</f>
        <v>0</v>
      </c>
      <c r="W353" s="94">
        <f>+'CO2'!W353+'abs CO2'!W353+'CH4'!W353*PCG!$C$5+N2O!W353*PCG!$C$6+HFC!W353+PFC!W353+'SF6'!W353</f>
        <v>0</v>
      </c>
      <c r="X353" s="94">
        <f>+'CO2'!X353+'abs CO2'!X353+'CH4'!X353*PCG!$C$5+N2O!X353*PCG!$C$6+HFC!X353+PFC!X353+'SF6'!X353</f>
        <v>0</v>
      </c>
      <c r="Y353" s="94">
        <f>+'CO2'!Y353+'abs CO2'!Y353+'CH4'!Y353*PCG!$C$5+N2O!Y353*PCG!$C$6+HFC!Y353+PFC!Y353+'SF6'!Y353</f>
        <v>0</v>
      </c>
      <c r="Z353" s="94">
        <f>+'CO2'!Z353+'abs CO2'!Z353+'CH4'!Z353*PCG!$C$5+N2O!Z353*PCG!$C$6+HFC!Z353+PFC!Z353+'SF6'!Z353</f>
        <v>0</v>
      </c>
      <c r="AA353" s="94">
        <f>+'CO2'!AA353+'abs CO2'!AA353+'CH4'!AA353*PCG!$C$5+N2O!AA353*PCG!$C$6+HFC!AA353+PFC!AA353+'SF6'!AA353</f>
        <v>0</v>
      </c>
      <c r="AB353" s="94">
        <f>+'CO2'!AB353+'abs CO2'!AB353+'CH4'!AB353*PCG!$C$5+N2O!AB353*PCG!$C$6+HFC!AB353+PFC!AB353+'SF6'!AB353</f>
        <v>0</v>
      </c>
      <c r="AC353" s="94">
        <f>+'CO2'!AC353+'abs CO2'!AC353+'CH4'!AC353*PCG!$C$5+N2O!AC353*PCG!$C$6+HFC!AC353+PFC!AC353+'SF6'!AC353</f>
        <v>0</v>
      </c>
      <c r="AD353" s="94">
        <f>+'CO2'!AD353+'abs CO2'!AD353+'CH4'!AD353*PCG!$C$5+N2O!AD353*PCG!$C$6+HFC!AD353+PFC!AD353+'SF6'!AD353</f>
        <v>0</v>
      </c>
      <c r="AE353" s="94">
        <f>+'CO2'!AE353+'abs CO2'!AE353+'CH4'!AE353*PCG!$C$5+N2O!AE353*PCG!$C$6+HFC!AE353+PFC!AE353+'SF6'!AE353</f>
        <v>0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0</v>
      </c>
      <c r="D354" s="94">
        <f>+'CO2'!D354+'abs CO2'!D354+'CH4'!D354*PCG!$C$5+N2O!D354*PCG!$C$6+HFC!D354+PFC!D354+'SF6'!D354</f>
        <v>0</v>
      </c>
      <c r="E354" s="94">
        <f>+'CO2'!E354+'abs CO2'!E354+'CH4'!E354*PCG!$C$5+N2O!E354*PCG!$C$6+HFC!E354+PFC!E354+'SF6'!E354</f>
        <v>0</v>
      </c>
      <c r="F354" s="94">
        <f>+'CO2'!F354+'abs CO2'!F354+'CH4'!F354*PCG!$C$5+N2O!F354*PCG!$C$6+HFC!F354+PFC!F354+'SF6'!F354</f>
        <v>0</v>
      </c>
      <c r="G354" s="94">
        <f>+'CO2'!G354+'abs CO2'!G354+'CH4'!G354*PCG!$C$5+N2O!G354*PCG!$C$6+HFC!G354+PFC!G354+'SF6'!G354</f>
        <v>0</v>
      </c>
      <c r="H354" s="94">
        <f>+'CO2'!H354+'abs CO2'!H354+'CH4'!H354*PCG!$C$5+N2O!H354*PCG!$C$6+HFC!H354+PFC!H354+'SF6'!H354</f>
        <v>0</v>
      </c>
      <c r="I354" s="94">
        <f>+'CO2'!I354+'abs CO2'!I354+'CH4'!I354*PCG!$C$5+N2O!I354*PCG!$C$6+HFC!I354+PFC!I354+'SF6'!I354</f>
        <v>0</v>
      </c>
      <c r="J354" s="94">
        <f>+'CO2'!J354+'abs CO2'!J354+'CH4'!J354*PCG!$C$5+N2O!J354*PCG!$C$6+HFC!J354+PFC!J354+'SF6'!J354</f>
        <v>0</v>
      </c>
      <c r="K354" s="94">
        <f>+'CO2'!K354+'abs CO2'!K354+'CH4'!K354*PCG!$C$5+N2O!K354*PCG!$C$6+HFC!K354+PFC!K354+'SF6'!K354</f>
        <v>0</v>
      </c>
      <c r="L354" s="94">
        <f>+'CO2'!L354+'abs CO2'!L354+'CH4'!L354*PCG!$C$5+N2O!L354*PCG!$C$6+HFC!L354+PFC!L354+'SF6'!L354</f>
        <v>0</v>
      </c>
      <c r="M354" s="94">
        <f>+'CO2'!M354+'abs CO2'!M354+'CH4'!M354*PCG!$C$5+N2O!M354*PCG!$C$6+HFC!M354+PFC!M354+'SF6'!M354</f>
        <v>0</v>
      </c>
      <c r="N354" s="94">
        <f>+'CO2'!N354+'abs CO2'!N354+'CH4'!N354*PCG!$C$5+N2O!N354*PCG!$C$6+HFC!N354+PFC!N354+'SF6'!N354</f>
        <v>0</v>
      </c>
      <c r="O354" s="94">
        <f>+'CO2'!O354+'abs CO2'!O354+'CH4'!O354*PCG!$C$5+N2O!O354*PCG!$C$6+HFC!O354+PFC!O354+'SF6'!O354</f>
        <v>0</v>
      </c>
      <c r="P354" s="94">
        <f>+'CO2'!P354+'abs CO2'!P354+'CH4'!P354*PCG!$C$5+N2O!P354*PCG!$C$6+HFC!P354+PFC!P354+'SF6'!P354</f>
        <v>0</v>
      </c>
      <c r="Q354" s="94">
        <f>+'CO2'!Q354+'abs CO2'!Q354+'CH4'!Q354*PCG!$C$5+N2O!Q354*PCG!$C$6+HFC!Q354+PFC!Q354+'SF6'!Q354</f>
        <v>0</v>
      </c>
      <c r="R354" s="94">
        <f>+'CO2'!R354+'abs CO2'!R354+'CH4'!R354*PCG!$C$5+N2O!R354*PCG!$C$6+HFC!R354+PFC!R354+'SF6'!R354</f>
        <v>0</v>
      </c>
      <c r="S354" s="94">
        <f>+'CO2'!S354+'abs CO2'!S354+'CH4'!S354*PCG!$C$5+N2O!S354*PCG!$C$6+HFC!S354+PFC!S354+'SF6'!S354</f>
        <v>0</v>
      </c>
      <c r="T354" s="94">
        <f>+'CO2'!T354+'abs CO2'!T354+'CH4'!T354*PCG!$C$5+N2O!T354*PCG!$C$6+HFC!T354+PFC!T354+'SF6'!T354</f>
        <v>0</v>
      </c>
      <c r="U354" s="94">
        <f>+'CO2'!U354+'abs CO2'!U354+'CH4'!U354*PCG!$C$5+N2O!U354*PCG!$C$6+HFC!U354+PFC!U354+'SF6'!U354</f>
        <v>0</v>
      </c>
      <c r="V354" s="94">
        <f>+'CO2'!V354+'abs CO2'!V354+'CH4'!V354*PCG!$C$5+N2O!V354*PCG!$C$6+HFC!V354+PFC!V354+'SF6'!V354</f>
        <v>0</v>
      </c>
      <c r="W354" s="94">
        <f>+'CO2'!W354+'abs CO2'!W354+'CH4'!W354*PCG!$C$5+N2O!W354*PCG!$C$6+HFC!W354+PFC!W354+'SF6'!W354</f>
        <v>0</v>
      </c>
      <c r="X354" s="94">
        <f>+'CO2'!X354+'abs CO2'!X354+'CH4'!X354*PCG!$C$5+N2O!X354*PCG!$C$6+HFC!X354+PFC!X354+'SF6'!X354</f>
        <v>0</v>
      </c>
      <c r="Y354" s="94">
        <f>+'CO2'!Y354+'abs CO2'!Y354+'CH4'!Y354*PCG!$C$5+N2O!Y354*PCG!$C$6+HFC!Y354+PFC!Y354+'SF6'!Y354</f>
        <v>0</v>
      </c>
      <c r="Z354" s="94">
        <f>+'CO2'!Z354+'abs CO2'!Z354+'CH4'!Z354*PCG!$C$5+N2O!Z354*PCG!$C$6+HFC!Z354+PFC!Z354+'SF6'!Z354</f>
        <v>0</v>
      </c>
      <c r="AA354" s="94">
        <f>+'CO2'!AA354+'abs CO2'!AA354+'CH4'!AA354*PCG!$C$5+N2O!AA354*PCG!$C$6+HFC!AA354+PFC!AA354+'SF6'!AA354</f>
        <v>0</v>
      </c>
      <c r="AB354" s="94">
        <f>+'CO2'!AB354+'abs CO2'!AB354+'CH4'!AB354*PCG!$C$5+N2O!AB354*PCG!$C$6+HFC!AB354+PFC!AB354+'SF6'!AB354</f>
        <v>0</v>
      </c>
      <c r="AC354" s="94">
        <f>+'CO2'!AC354+'abs CO2'!AC354+'CH4'!AC354*PCG!$C$5+N2O!AC354*PCG!$C$6+HFC!AC354+PFC!AC354+'SF6'!AC354</f>
        <v>0</v>
      </c>
      <c r="AD354" s="94">
        <f>+'CO2'!AD354+'abs CO2'!AD354+'CH4'!AD354*PCG!$C$5+N2O!AD354*PCG!$C$6+HFC!AD354+PFC!AD354+'SF6'!AD354</f>
        <v>0</v>
      </c>
      <c r="AE354" s="94">
        <f>+'CO2'!AE354+'abs CO2'!AE354+'CH4'!AE354*PCG!$C$5+N2O!AE354*PCG!$C$6+HFC!AE354+PFC!AE354+'SF6'!AE354</f>
        <v>0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0</v>
      </c>
      <c r="D355" s="33">
        <f t="shared" si="84"/>
        <v>0</v>
      </c>
      <c r="E355" s="33">
        <f t="shared" si="84"/>
        <v>0</v>
      </c>
      <c r="F355" s="33">
        <f t="shared" si="84"/>
        <v>0</v>
      </c>
      <c r="G355" s="33">
        <f t="shared" si="84"/>
        <v>0</v>
      </c>
      <c r="H355" s="33">
        <f t="shared" si="84"/>
        <v>0</v>
      </c>
      <c r="I355" s="33">
        <f t="shared" si="84"/>
        <v>0</v>
      </c>
      <c r="J355" s="33">
        <f t="shared" si="84"/>
        <v>0</v>
      </c>
      <c r="K355" s="33">
        <f t="shared" si="84"/>
        <v>0</v>
      </c>
      <c r="L355" s="33">
        <f t="shared" si="84"/>
        <v>0</v>
      </c>
      <c r="M355" s="33">
        <f t="shared" si="84"/>
        <v>0</v>
      </c>
      <c r="N355" s="33">
        <f t="shared" si="84"/>
        <v>0</v>
      </c>
      <c r="O355" s="33">
        <f t="shared" si="84"/>
        <v>0</v>
      </c>
      <c r="P355" s="33">
        <f t="shared" si="84"/>
        <v>0</v>
      </c>
      <c r="Q355" s="33">
        <f t="shared" si="84"/>
        <v>0</v>
      </c>
      <c r="R355" s="33">
        <f t="shared" si="84"/>
        <v>0</v>
      </c>
      <c r="S355" s="33">
        <f t="shared" si="84"/>
        <v>0</v>
      </c>
      <c r="T355" s="33">
        <f t="shared" si="84"/>
        <v>0</v>
      </c>
      <c r="U355" s="33">
        <f t="shared" si="84"/>
        <v>0</v>
      </c>
      <c r="V355" s="33">
        <f t="shared" si="84"/>
        <v>0</v>
      </c>
      <c r="W355" s="33">
        <f t="shared" si="84"/>
        <v>0</v>
      </c>
      <c r="X355" s="33">
        <f t="shared" si="84"/>
        <v>0</v>
      </c>
      <c r="Y355" s="33">
        <f t="shared" si="84"/>
        <v>0</v>
      </c>
      <c r="Z355" s="33">
        <f t="shared" si="84"/>
        <v>0</v>
      </c>
      <c r="AA355" s="33">
        <f t="shared" si="84"/>
        <v>0</v>
      </c>
      <c r="AB355" s="33">
        <f t="shared" si="84"/>
        <v>0</v>
      </c>
      <c r="AC355" s="33">
        <f t="shared" si="84"/>
        <v>0</v>
      </c>
      <c r="AD355" s="33">
        <f t="shared" si="84"/>
        <v>0</v>
      </c>
      <c r="AE355" s="33">
        <f t="shared" si="84"/>
        <v>0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0</v>
      </c>
      <c r="D356" s="94">
        <f>+'CO2'!D356+'abs CO2'!D356+'CH4'!D356*PCG!$C$5+N2O!D356*PCG!$C$6+HFC!D356+PFC!D356+'SF6'!D356</f>
        <v>0</v>
      </c>
      <c r="E356" s="94">
        <f>+'CO2'!E356+'abs CO2'!E356+'CH4'!E356*PCG!$C$5+N2O!E356*PCG!$C$6+HFC!E356+PFC!E356+'SF6'!E356</f>
        <v>0</v>
      </c>
      <c r="F356" s="94">
        <f>+'CO2'!F356+'abs CO2'!F356+'CH4'!F356*PCG!$C$5+N2O!F356*PCG!$C$6+HFC!F356+PFC!F356+'SF6'!F356</f>
        <v>0</v>
      </c>
      <c r="G356" s="94">
        <f>+'CO2'!G356+'abs CO2'!G356+'CH4'!G356*PCG!$C$5+N2O!G356*PCG!$C$6+HFC!G356+PFC!G356+'SF6'!G356</f>
        <v>0</v>
      </c>
      <c r="H356" s="94">
        <f>+'CO2'!H356+'abs CO2'!H356+'CH4'!H356*PCG!$C$5+N2O!H356*PCG!$C$6+HFC!H356+PFC!H356+'SF6'!H356</f>
        <v>0</v>
      </c>
      <c r="I356" s="94">
        <f>+'CO2'!I356+'abs CO2'!I356+'CH4'!I356*PCG!$C$5+N2O!I356*PCG!$C$6+HFC!I356+PFC!I356+'SF6'!I356</f>
        <v>0</v>
      </c>
      <c r="J356" s="94">
        <f>+'CO2'!J356+'abs CO2'!J356+'CH4'!J356*PCG!$C$5+N2O!J356*PCG!$C$6+HFC!J356+PFC!J356+'SF6'!J356</f>
        <v>0</v>
      </c>
      <c r="K356" s="94">
        <f>+'CO2'!K356+'abs CO2'!K356+'CH4'!K356*PCG!$C$5+N2O!K356*PCG!$C$6+HFC!K356+PFC!K356+'SF6'!K356</f>
        <v>0</v>
      </c>
      <c r="L356" s="94">
        <f>+'CO2'!L356+'abs CO2'!L356+'CH4'!L356*PCG!$C$5+N2O!L356*PCG!$C$6+HFC!L356+PFC!L356+'SF6'!L356</f>
        <v>0</v>
      </c>
      <c r="M356" s="94">
        <f>+'CO2'!M356+'abs CO2'!M356+'CH4'!M356*PCG!$C$5+N2O!M356*PCG!$C$6+HFC!M356+PFC!M356+'SF6'!M356</f>
        <v>0</v>
      </c>
      <c r="N356" s="94">
        <f>+'CO2'!N356+'abs CO2'!N356+'CH4'!N356*PCG!$C$5+N2O!N356*PCG!$C$6+HFC!N356+PFC!N356+'SF6'!N356</f>
        <v>0</v>
      </c>
      <c r="O356" s="94">
        <f>+'CO2'!O356+'abs CO2'!O356+'CH4'!O356*PCG!$C$5+N2O!O356*PCG!$C$6+HFC!O356+PFC!O356+'SF6'!O356</f>
        <v>0</v>
      </c>
      <c r="P356" s="94">
        <f>+'CO2'!P356+'abs CO2'!P356+'CH4'!P356*PCG!$C$5+N2O!P356*PCG!$C$6+HFC!P356+PFC!P356+'SF6'!P356</f>
        <v>0</v>
      </c>
      <c r="Q356" s="94">
        <f>+'CO2'!Q356+'abs CO2'!Q356+'CH4'!Q356*PCG!$C$5+N2O!Q356*PCG!$C$6+HFC!Q356+PFC!Q356+'SF6'!Q356</f>
        <v>0</v>
      </c>
      <c r="R356" s="94">
        <f>+'CO2'!R356+'abs CO2'!R356+'CH4'!R356*PCG!$C$5+N2O!R356*PCG!$C$6+HFC!R356+PFC!R356+'SF6'!R356</f>
        <v>0</v>
      </c>
      <c r="S356" s="94">
        <f>+'CO2'!S356+'abs CO2'!S356+'CH4'!S356*PCG!$C$5+N2O!S356*PCG!$C$6+HFC!S356+PFC!S356+'SF6'!S356</f>
        <v>0</v>
      </c>
      <c r="T356" s="94">
        <f>+'CO2'!T356+'abs CO2'!T356+'CH4'!T356*PCG!$C$5+N2O!T356*PCG!$C$6+HFC!T356+PFC!T356+'SF6'!T356</f>
        <v>0</v>
      </c>
      <c r="U356" s="94">
        <f>+'CO2'!U356+'abs CO2'!U356+'CH4'!U356*PCG!$C$5+N2O!U356*PCG!$C$6+HFC!U356+PFC!U356+'SF6'!U356</f>
        <v>0</v>
      </c>
      <c r="V356" s="94">
        <f>+'CO2'!V356+'abs CO2'!V356+'CH4'!V356*PCG!$C$5+N2O!V356*PCG!$C$6+HFC!V356+PFC!V356+'SF6'!V356</f>
        <v>0</v>
      </c>
      <c r="W356" s="94">
        <f>+'CO2'!W356+'abs CO2'!W356+'CH4'!W356*PCG!$C$5+N2O!W356*PCG!$C$6+HFC!W356+PFC!W356+'SF6'!W356</f>
        <v>0</v>
      </c>
      <c r="X356" s="94">
        <f>+'CO2'!X356+'abs CO2'!X356+'CH4'!X356*PCG!$C$5+N2O!X356*PCG!$C$6+HFC!X356+PFC!X356+'SF6'!X356</f>
        <v>0</v>
      </c>
      <c r="Y356" s="94">
        <f>+'CO2'!Y356+'abs CO2'!Y356+'CH4'!Y356*PCG!$C$5+N2O!Y356*PCG!$C$6+HFC!Y356+PFC!Y356+'SF6'!Y356</f>
        <v>0</v>
      </c>
      <c r="Z356" s="94">
        <f>+'CO2'!Z356+'abs CO2'!Z356+'CH4'!Z356*PCG!$C$5+N2O!Z356*PCG!$C$6+HFC!Z356+PFC!Z356+'SF6'!Z356</f>
        <v>0</v>
      </c>
      <c r="AA356" s="94">
        <f>+'CO2'!AA356+'abs CO2'!AA356+'CH4'!AA356*PCG!$C$5+N2O!AA356*PCG!$C$6+HFC!AA356+PFC!AA356+'SF6'!AA356</f>
        <v>0</v>
      </c>
      <c r="AB356" s="94">
        <f>+'CO2'!AB356+'abs CO2'!AB356+'CH4'!AB356*PCG!$C$5+N2O!AB356*PCG!$C$6+HFC!AB356+PFC!AB356+'SF6'!AB356</f>
        <v>0</v>
      </c>
      <c r="AC356" s="94">
        <f>+'CO2'!AC356+'abs CO2'!AC356+'CH4'!AC356*PCG!$C$5+N2O!AC356*PCG!$C$6+HFC!AC356+PFC!AC356+'SF6'!AC356</f>
        <v>0</v>
      </c>
      <c r="AD356" s="94">
        <f>+'CO2'!AD356+'abs CO2'!AD356+'CH4'!AD356*PCG!$C$5+N2O!AD356*PCG!$C$6+HFC!AD356+PFC!AD356+'SF6'!AD356</f>
        <v>0</v>
      </c>
      <c r="AE356" s="94">
        <f>+'CO2'!AE356+'abs CO2'!AE356+'CH4'!AE356*PCG!$C$5+N2O!AE356*PCG!$C$6+HFC!AE356+PFC!AE356+'SF6'!AE356</f>
        <v>0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0</v>
      </c>
      <c r="D357" s="94">
        <f>+'CO2'!D357+'abs CO2'!D357+'CH4'!D357*PCG!$C$5+N2O!D357*PCG!$C$6+HFC!D357+PFC!D357+'SF6'!D357</f>
        <v>0</v>
      </c>
      <c r="E357" s="94">
        <f>+'CO2'!E357+'abs CO2'!E357+'CH4'!E357*PCG!$C$5+N2O!E357*PCG!$C$6+HFC!E357+PFC!E357+'SF6'!E357</f>
        <v>0</v>
      </c>
      <c r="F357" s="94">
        <f>+'CO2'!F357+'abs CO2'!F357+'CH4'!F357*PCG!$C$5+N2O!F357*PCG!$C$6+HFC!F357+PFC!F357+'SF6'!F357</f>
        <v>0</v>
      </c>
      <c r="G357" s="94">
        <f>+'CO2'!G357+'abs CO2'!G357+'CH4'!G357*PCG!$C$5+N2O!G357*PCG!$C$6+HFC!G357+PFC!G357+'SF6'!G357</f>
        <v>0</v>
      </c>
      <c r="H357" s="94">
        <f>+'CO2'!H357+'abs CO2'!H357+'CH4'!H357*PCG!$C$5+N2O!H357*PCG!$C$6+HFC!H357+PFC!H357+'SF6'!H357</f>
        <v>0</v>
      </c>
      <c r="I357" s="94">
        <f>+'CO2'!I357+'abs CO2'!I357+'CH4'!I357*PCG!$C$5+N2O!I357*PCG!$C$6+HFC!I357+PFC!I357+'SF6'!I357</f>
        <v>0</v>
      </c>
      <c r="J357" s="94">
        <f>+'CO2'!J357+'abs CO2'!J357+'CH4'!J357*PCG!$C$5+N2O!J357*PCG!$C$6+HFC!J357+PFC!J357+'SF6'!J357</f>
        <v>0</v>
      </c>
      <c r="K357" s="94">
        <f>+'CO2'!K357+'abs CO2'!K357+'CH4'!K357*PCG!$C$5+N2O!K357*PCG!$C$6+HFC!K357+PFC!K357+'SF6'!K357</f>
        <v>0</v>
      </c>
      <c r="L357" s="94">
        <f>+'CO2'!L357+'abs CO2'!L357+'CH4'!L357*PCG!$C$5+N2O!L357*PCG!$C$6+HFC!L357+PFC!L357+'SF6'!L357</f>
        <v>0</v>
      </c>
      <c r="M357" s="94">
        <f>+'CO2'!M357+'abs CO2'!M357+'CH4'!M357*PCG!$C$5+N2O!M357*PCG!$C$6+HFC!M357+PFC!M357+'SF6'!M357</f>
        <v>0</v>
      </c>
      <c r="N357" s="94">
        <f>+'CO2'!N357+'abs CO2'!N357+'CH4'!N357*PCG!$C$5+N2O!N357*PCG!$C$6+HFC!N357+PFC!N357+'SF6'!N357</f>
        <v>0</v>
      </c>
      <c r="O357" s="94">
        <f>+'CO2'!O357+'abs CO2'!O357+'CH4'!O357*PCG!$C$5+N2O!O357*PCG!$C$6+HFC!O357+PFC!O357+'SF6'!O357</f>
        <v>0</v>
      </c>
      <c r="P357" s="94">
        <f>+'CO2'!P357+'abs CO2'!P357+'CH4'!P357*PCG!$C$5+N2O!P357*PCG!$C$6+HFC!P357+PFC!P357+'SF6'!P357</f>
        <v>0</v>
      </c>
      <c r="Q357" s="94">
        <f>+'CO2'!Q357+'abs CO2'!Q357+'CH4'!Q357*PCG!$C$5+N2O!Q357*PCG!$C$6+HFC!Q357+PFC!Q357+'SF6'!Q357</f>
        <v>0</v>
      </c>
      <c r="R357" s="94">
        <f>+'CO2'!R357+'abs CO2'!R357+'CH4'!R357*PCG!$C$5+N2O!R357*PCG!$C$6+HFC!R357+PFC!R357+'SF6'!R357</f>
        <v>0</v>
      </c>
      <c r="S357" s="94">
        <f>+'CO2'!S357+'abs CO2'!S357+'CH4'!S357*PCG!$C$5+N2O!S357*PCG!$C$6+HFC!S357+PFC!S357+'SF6'!S357</f>
        <v>0</v>
      </c>
      <c r="T357" s="94">
        <f>+'CO2'!T357+'abs CO2'!T357+'CH4'!T357*PCG!$C$5+N2O!T357*PCG!$C$6+HFC!T357+PFC!T357+'SF6'!T357</f>
        <v>0</v>
      </c>
      <c r="U357" s="94">
        <f>+'CO2'!U357+'abs CO2'!U357+'CH4'!U357*PCG!$C$5+N2O!U357*PCG!$C$6+HFC!U357+PFC!U357+'SF6'!U357</f>
        <v>0</v>
      </c>
      <c r="V357" s="94">
        <f>+'CO2'!V357+'abs CO2'!V357+'CH4'!V357*PCG!$C$5+N2O!V357*PCG!$C$6+HFC!V357+PFC!V357+'SF6'!V357</f>
        <v>0</v>
      </c>
      <c r="W357" s="94">
        <f>+'CO2'!W357+'abs CO2'!W357+'CH4'!W357*PCG!$C$5+N2O!W357*PCG!$C$6+HFC!W357+PFC!W357+'SF6'!W357</f>
        <v>0</v>
      </c>
      <c r="X357" s="94">
        <f>+'CO2'!X357+'abs CO2'!X357+'CH4'!X357*PCG!$C$5+N2O!X357*PCG!$C$6+HFC!X357+PFC!X357+'SF6'!X357</f>
        <v>0</v>
      </c>
      <c r="Y357" s="94">
        <f>+'CO2'!Y357+'abs CO2'!Y357+'CH4'!Y357*PCG!$C$5+N2O!Y357*PCG!$C$6+HFC!Y357+PFC!Y357+'SF6'!Y357</f>
        <v>0</v>
      </c>
      <c r="Z357" s="94">
        <f>+'CO2'!Z357+'abs CO2'!Z357+'CH4'!Z357*PCG!$C$5+N2O!Z357*PCG!$C$6+HFC!Z357+PFC!Z357+'SF6'!Z357</f>
        <v>0</v>
      </c>
      <c r="AA357" s="94">
        <f>+'CO2'!AA357+'abs CO2'!AA357+'CH4'!AA357*PCG!$C$5+N2O!AA357*PCG!$C$6+HFC!AA357+PFC!AA357+'SF6'!AA357</f>
        <v>0</v>
      </c>
      <c r="AB357" s="94">
        <f>+'CO2'!AB357+'abs CO2'!AB357+'CH4'!AB357*PCG!$C$5+N2O!AB357*PCG!$C$6+HFC!AB357+PFC!AB357+'SF6'!AB357</f>
        <v>0</v>
      </c>
      <c r="AC357" s="94">
        <f>+'CO2'!AC357+'abs CO2'!AC357+'CH4'!AC357*PCG!$C$5+N2O!AC357*PCG!$C$6+HFC!AC357+PFC!AC357+'SF6'!AC357</f>
        <v>0</v>
      </c>
      <c r="AD357" s="94">
        <f>+'CO2'!AD357+'abs CO2'!AD357+'CH4'!AD357*PCG!$C$5+N2O!AD357*PCG!$C$6+HFC!AD357+PFC!AD357+'SF6'!AD357</f>
        <v>0</v>
      </c>
      <c r="AE357" s="94">
        <f>+'CO2'!AE357+'abs CO2'!AE357+'CH4'!AE357*PCG!$C$5+N2O!AE357*PCG!$C$6+HFC!AE357+PFC!AE357+'SF6'!AE357</f>
        <v>0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3.9913074865932194E-2</v>
      </c>
      <c r="D358" s="33">
        <f t="shared" si="85"/>
        <v>0</v>
      </c>
      <c r="E358" s="33">
        <f t="shared" si="85"/>
        <v>0.56906071741644504</v>
      </c>
      <c r="F358" s="33">
        <f t="shared" si="85"/>
        <v>0</v>
      </c>
      <c r="G358" s="33">
        <f t="shared" si="85"/>
        <v>3.5921767379338977E-2</v>
      </c>
      <c r="H358" s="33">
        <f t="shared" si="85"/>
        <v>0</v>
      </c>
      <c r="I358" s="33">
        <f t="shared" si="85"/>
        <v>0</v>
      </c>
      <c r="J358" s="33">
        <f t="shared" si="85"/>
        <v>0</v>
      </c>
      <c r="K358" s="33">
        <f t="shared" si="85"/>
        <v>0</v>
      </c>
      <c r="L358" s="33">
        <f t="shared" si="85"/>
        <v>1.5965229946372877E-2</v>
      </c>
      <c r="M358" s="33">
        <f t="shared" si="85"/>
        <v>6.8650488769403356E-2</v>
      </c>
      <c r="N358" s="33">
        <f t="shared" si="85"/>
        <v>3.9913074865932194E-2</v>
      </c>
      <c r="O358" s="33">
        <f t="shared" si="85"/>
        <v>1.5197990368193644E-2</v>
      </c>
      <c r="P358" s="33">
        <f t="shared" si="85"/>
        <v>1.3678191331374277E-3</v>
      </c>
      <c r="Q358" s="33">
        <f t="shared" si="85"/>
        <v>5.912018253227326E-2</v>
      </c>
      <c r="R358" s="33">
        <f t="shared" si="85"/>
        <v>0</v>
      </c>
      <c r="S358" s="33">
        <f t="shared" si="85"/>
        <v>0</v>
      </c>
      <c r="T358" s="33">
        <f t="shared" si="85"/>
        <v>0</v>
      </c>
      <c r="U358" s="33">
        <f t="shared" si="85"/>
        <v>0</v>
      </c>
      <c r="V358" s="33">
        <f t="shared" si="85"/>
        <v>0</v>
      </c>
      <c r="W358" s="33">
        <f t="shared" si="85"/>
        <v>0</v>
      </c>
      <c r="X358" s="33">
        <f t="shared" si="85"/>
        <v>0</v>
      </c>
      <c r="Y358" s="33">
        <f t="shared" si="85"/>
        <v>0.1519799036819364</v>
      </c>
      <c r="Z358" s="33">
        <f t="shared" si="85"/>
        <v>0</v>
      </c>
      <c r="AA358" s="33">
        <f t="shared" si="85"/>
        <v>0</v>
      </c>
      <c r="AB358" s="33">
        <f t="shared" si="85"/>
        <v>0</v>
      </c>
      <c r="AC358" s="33">
        <f t="shared" si="85"/>
        <v>1.5856250125150853</v>
      </c>
      <c r="AD358" s="33">
        <f t="shared" si="85"/>
        <v>0.6083786027979019</v>
      </c>
      <c r="AE358" s="33">
        <f t="shared" si="85"/>
        <v>1.2305951042268446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3.9913074865932194E-2</v>
      </c>
      <c r="D359" s="33">
        <f t="shared" si="86"/>
        <v>0</v>
      </c>
      <c r="E359" s="33">
        <f t="shared" si="86"/>
        <v>0.56906071741644504</v>
      </c>
      <c r="F359" s="33">
        <f t="shared" si="86"/>
        <v>0</v>
      </c>
      <c r="G359" s="33">
        <f t="shared" si="86"/>
        <v>3.5921767379338977E-2</v>
      </c>
      <c r="H359" s="33">
        <f t="shared" si="86"/>
        <v>0</v>
      </c>
      <c r="I359" s="33">
        <f t="shared" si="86"/>
        <v>0</v>
      </c>
      <c r="J359" s="33">
        <f t="shared" si="86"/>
        <v>0</v>
      </c>
      <c r="K359" s="33">
        <f t="shared" si="86"/>
        <v>0</v>
      </c>
      <c r="L359" s="33">
        <f t="shared" si="86"/>
        <v>1.5965229946372877E-2</v>
      </c>
      <c r="M359" s="33">
        <f t="shared" si="86"/>
        <v>6.8650488769403356E-2</v>
      </c>
      <c r="N359" s="33">
        <f t="shared" si="86"/>
        <v>3.9913074865932194E-2</v>
      </c>
      <c r="O359" s="33">
        <f t="shared" si="86"/>
        <v>1.5197990368193644E-2</v>
      </c>
      <c r="P359" s="33">
        <f t="shared" si="86"/>
        <v>1.3678191331374277E-3</v>
      </c>
      <c r="Q359" s="33">
        <f t="shared" si="86"/>
        <v>5.912018253227326E-2</v>
      </c>
      <c r="R359" s="33">
        <f t="shared" si="86"/>
        <v>0</v>
      </c>
      <c r="S359" s="33">
        <f t="shared" si="86"/>
        <v>0</v>
      </c>
      <c r="T359" s="33">
        <f t="shared" si="86"/>
        <v>0</v>
      </c>
      <c r="U359" s="33">
        <f t="shared" si="86"/>
        <v>0</v>
      </c>
      <c r="V359" s="33">
        <f t="shared" si="86"/>
        <v>0</v>
      </c>
      <c r="W359" s="33">
        <f t="shared" si="86"/>
        <v>0</v>
      </c>
      <c r="X359" s="33">
        <f t="shared" si="86"/>
        <v>0</v>
      </c>
      <c r="Y359" s="33">
        <f t="shared" si="86"/>
        <v>0.1519799036819364</v>
      </c>
      <c r="Z359" s="33">
        <f t="shared" si="86"/>
        <v>0</v>
      </c>
      <c r="AA359" s="33">
        <f t="shared" si="86"/>
        <v>0</v>
      </c>
      <c r="AB359" s="33">
        <f t="shared" si="86"/>
        <v>0</v>
      </c>
      <c r="AC359" s="33">
        <f t="shared" si="86"/>
        <v>1.5856250125150853</v>
      </c>
      <c r="AD359" s="33">
        <f t="shared" si="86"/>
        <v>0.6083786027979019</v>
      </c>
      <c r="AE359" s="33">
        <f t="shared" si="86"/>
        <v>1.2305951042268446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0</v>
      </c>
      <c r="D360" s="94">
        <f>+'CO2'!D360+'abs CO2'!D360+'CH4'!D360*PCG!$C$5+N2O!D360*PCG!$C$6+HFC!D360+PFC!D360+'SF6'!D360</f>
        <v>0</v>
      </c>
      <c r="E360" s="94">
        <f>+'CO2'!E360+'abs CO2'!E360+'CH4'!E360*PCG!$C$5+N2O!E360*PCG!$C$6+HFC!E360+PFC!E360+'SF6'!E360</f>
        <v>0</v>
      </c>
      <c r="F360" s="94">
        <f>+'CO2'!F360+'abs CO2'!F360+'CH4'!F360*PCG!$C$5+N2O!F360*PCG!$C$6+HFC!F360+PFC!F360+'SF6'!F360</f>
        <v>0</v>
      </c>
      <c r="G360" s="94">
        <f>+'CO2'!G360+'abs CO2'!G360+'CH4'!G360*PCG!$C$5+N2O!G360*PCG!$C$6+HFC!G360+PFC!G360+'SF6'!G360</f>
        <v>0</v>
      </c>
      <c r="H360" s="94">
        <f>+'CO2'!H360+'abs CO2'!H360+'CH4'!H360*PCG!$C$5+N2O!H360*PCG!$C$6+HFC!H360+PFC!H360+'SF6'!H360</f>
        <v>0</v>
      </c>
      <c r="I360" s="94">
        <f>+'CO2'!I360+'abs CO2'!I360+'CH4'!I360*PCG!$C$5+N2O!I360*PCG!$C$6+HFC!I360+PFC!I360+'SF6'!I360</f>
        <v>0</v>
      </c>
      <c r="J360" s="94">
        <f>+'CO2'!J360+'abs CO2'!J360+'CH4'!J360*PCG!$C$5+N2O!J360*PCG!$C$6+HFC!J360+PFC!J360+'SF6'!J360</f>
        <v>0</v>
      </c>
      <c r="K360" s="94">
        <f>+'CO2'!K360+'abs CO2'!K360+'CH4'!K360*PCG!$C$5+N2O!K360*PCG!$C$6+HFC!K360+PFC!K360+'SF6'!K360</f>
        <v>0</v>
      </c>
      <c r="L360" s="94">
        <f>+'CO2'!L360+'abs CO2'!L360+'CH4'!L360*PCG!$C$5+N2O!L360*PCG!$C$6+HFC!L360+PFC!L360+'SF6'!L360</f>
        <v>0</v>
      </c>
      <c r="M360" s="94">
        <f>+'CO2'!M360+'abs CO2'!M360+'CH4'!M360*PCG!$C$5+N2O!M360*PCG!$C$6+HFC!M360+PFC!M360+'SF6'!M360</f>
        <v>0</v>
      </c>
      <c r="N360" s="94">
        <f>+'CO2'!N360+'abs CO2'!N360+'CH4'!N360*PCG!$C$5+N2O!N360*PCG!$C$6+HFC!N360+PFC!N360+'SF6'!N360</f>
        <v>0</v>
      </c>
      <c r="O360" s="94">
        <f>+'CO2'!O360+'abs CO2'!O360+'CH4'!O360*PCG!$C$5+N2O!O360*PCG!$C$6+HFC!O360+PFC!O360+'SF6'!O360</f>
        <v>1.5197990368193644E-2</v>
      </c>
      <c r="P360" s="94">
        <f>+'CO2'!P360+'abs CO2'!P360+'CH4'!P360*PCG!$C$5+N2O!P360*PCG!$C$6+HFC!P360+PFC!P360+'SF6'!P360</f>
        <v>1.3678191331374277E-3</v>
      </c>
      <c r="Q360" s="94">
        <f>+'CO2'!Q360+'abs CO2'!Q360+'CH4'!Q360*PCG!$C$5+N2O!Q360*PCG!$C$6+HFC!Q360+PFC!Q360+'SF6'!Q360</f>
        <v>5.912018253227326E-2</v>
      </c>
      <c r="R360" s="94">
        <f>+'CO2'!R360+'abs CO2'!R360+'CH4'!R360*PCG!$C$5+N2O!R360*PCG!$C$6+HFC!R360+PFC!R360+'SF6'!R360</f>
        <v>0</v>
      </c>
      <c r="S360" s="94">
        <f>+'CO2'!S360+'abs CO2'!S360+'CH4'!S360*PCG!$C$5+N2O!S360*PCG!$C$6+HFC!S360+PFC!S360+'SF6'!S360</f>
        <v>0</v>
      </c>
      <c r="T360" s="94">
        <f>+'CO2'!T360+'abs CO2'!T360+'CH4'!T360*PCG!$C$5+N2O!T360*PCG!$C$6+HFC!T360+PFC!T360+'SF6'!T360</f>
        <v>0</v>
      </c>
      <c r="U360" s="94">
        <f>+'CO2'!U360+'abs CO2'!U360+'CH4'!U360*PCG!$C$5+N2O!U360*PCG!$C$6+HFC!U360+PFC!U360+'SF6'!U360</f>
        <v>0</v>
      </c>
      <c r="V360" s="94">
        <f>+'CO2'!V360+'abs CO2'!V360+'CH4'!V360*PCG!$C$5+N2O!V360*PCG!$C$6+HFC!V360+PFC!V360+'SF6'!V360</f>
        <v>0</v>
      </c>
      <c r="W360" s="94">
        <f>+'CO2'!W360+'abs CO2'!W360+'CH4'!W360*PCG!$C$5+N2O!W360*PCG!$C$6+HFC!W360+PFC!W360+'SF6'!W360</f>
        <v>0</v>
      </c>
      <c r="X360" s="94">
        <f>+'CO2'!X360+'abs CO2'!X360+'CH4'!X360*PCG!$C$5+N2O!X360*PCG!$C$6+HFC!X360+PFC!X360+'SF6'!X360</f>
        <v>0</v>
      </c>
      <c r="Y360" s="94">
        <f>+'CO2'!Y360+'abs CO2'!Y360+'CH4'!Y360*PCG!$C$5+N2O!Y360*PCG!$C$6+HFC!Y360+PFC!Y360+'SF6'!Y360</f>
        <v>0.1519799036819364</v>
      </c>
      <c r="Z360" s="94">
        <f>+'CO2'!Z360+'abs CO2'!Z360+'CH4'!Z360*PCG!$C$5+N2O!Z360*PCG!$C$6+HFC!Z360+PFC!Z360+'SF6'!Z360</f>
        <v>0</v>
      </c>
      <c r="AA360" s="94">
        <f>+'CO2'!AA360+'abs CO2'!AA360+'CH4'!AA360*PCG!$C$5+N2O!AA360*PCG!$C$6+HFC!AA360+PFC!AA360+'SF6'!AA360</f>
        <v>0</v>
      </c>
      <c r="AB360" s="94">
        <f>+'CO2'!AB360+'abs CO2'!AB360+'CH4'!AB360*PCG!$C$5+N2O!AB360*PCG!$C$6+HFC!AB360+PFC!AB360+'SF6'!AB360</f>
        <v>0</v>
      </c>
      <c r="AC360" s="94">
        <f>+'CO2'!AC360+'abs CO2'!AC360+'CH4'!AC360*PCG!$C$5+N2O!AC360*PCG!$C$6+HFC!AC360+PFC!AC360+'SF6'!AC360</f>
        <v>0.12264778227132271</v>
      </c>
      <c r="AD360" s="94">
        <f>+'CO2'!AD360+'abs CO2'!AD360+'CH4'!AD360*PCG!$C$5+N2O!AD360*PCG!$C$6+HFC!AD360+PFC!AD360+'SF6'!AD360</f>
        <v>2.325292526333627E-2</v>
      </c>
      <c r="AE360" s="94">
        <f>+'CO2'!AE360+'abs CO2'!AE360+'CH4'!AE360*PCG!$C$5+N2O!AE360*PCG!$C$6+HFC!AE360+PFC!AE360+'SF6'!AE360</f>
        <v>0.20882038765898059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3.9913074865932194E-2</v>
      </c>
      <c r="D361" s="94">
        <f>+'CO2'!D361+'abs CO2'!D361+'CH4'!D361*PCG!$C$5+N2O!D361*PCG!$C$6+HFC!D361+PFC!D361+'SF6'!D361</f>
        <v>0</v>
      </c>
      <c r="E361" s="94">
        <f>+'CO2'!E361+'abs CO2'!E361+'CH4'!E361*PCG!$C$5+N2O!E361*PCG!$C$6+HFC!E361+PFC!E361+'SF6'!E361</f>
        <v>0.56906071741644504</v>
      </c>
      <c r="F361" s="94">
        <f>+'CO2'!F361+'abs CO2'!F361+'CH4'!F361*PCG!$C$5+N2O!F361*PCG!$C$6+HFC!F361+PFC!F361+'SF6'!F361</f>
        <v>0</v>
      </c>
      <c r="G361" s="94">
        <f>+'CO2'!G361+'abs CO2'!G361+'CH4'!G361*PCG!$C$5+N2O!G361*PCG!$C$6+HFC!G361+PFC!G361+'SF6'!G361</f>
        <v>3.5921767379338977E-2</v>
      </c>
      <c r="H361" s="94">
        <f>+'CO2'!H361+'abs CO2'!H361+'CH4'!H361*PCG!$C$5+N2O!H361*PCG!$C$6+HFC!H361+PFC!H361+'SF6'!H361</f>
        <v>0</v>
      </c>
      <c r="I361" s="94">
        <f>+'CO2'!I361+'abs CO2'!I361+'CH4'!I361*PCG!$C$5+N2O!I361*PCG!$C$6+HFC!I361+PFC!I361+'SF6'!I361</f>
        <v>0</v>
      </c>
      <c r="J361" s="94">
        <f>+'CO2'!J361+'abs CO2'!J361+'CH4'!J361*PCG!$C$5+N2O!J361*PCG!$C$6+HFC!J361+PFC!J361+'SF6'!J361</f>
        <v>0</v>
      </c>
      <c r="K361" s="94">
        <f>+'CO2'!K361+'abs CO2'!K361+'CH4'!K361*PCG!$C$5+N2O!K361*PCG!$C$6+HFC!K361+PFC!K361+'SF6'!K361</f>
        <v>0</v>
      </c>
      <c r="L361" s="94">
        <f>+'CO2'!L361+'abs CO2'!L361+'CH4'!L361*PCG!$C$5+N2O!L361*PCG!$C$6+HFC!L361+PFC!L361+'SF6'!L361</f>
        <v>1.5965229946372877E-2</v>
      </c>
      <c r="M361" s="94">
        <f>+'CO2'!M361+'abs CO2'!M361+'CH4'!M361*PCG!$C$5+N2O!M361*PCG!$C$6+HFC!M361+PFC!M361+'SF6'!M361</f>
        <v>6.8650488769403356E-2</v>
      </c>
      <c r="N361" s="94">
        <f>+'CO2'!N361+'abs CO2'!N361+'CH4'!N361*PCG!$C$5+N2O!N361*PCG!$C$6+HFC!N361+PFC!N361+'SF6'!N361</f>
        <v>3.9913074865932194E-2</v>
      </c>
      <c r="O361" s="94">
        <f>+'CO2'!O361+'abs CO2'!O361+'CH4'!O361*PCG!$C$5+N2O!O361*PCG!$C$6+HFC!O361+PFC!O361+'SF6'!O361</f>
        <v>0</v>
      </c>
      <c r="P361" s="94">
        <f>+'CO2'!P361+'abs CO2'!P361+'CH4'!P361*PCG!$C$5+N2O!P361*PCG!$C$6+HFC!P361+PFC!P361+'SF6'!P361</f>
        <v>0</v>
      </c>
      <c r="Q361" s="94">
        <f>+'CO2'!Q361+'abs CO2'!Q361+'CH4'!Q361*PCG!$C$5+N2O!Q361*PCG!$C$6+HFC!Q361+PFC!Q361+'SF6'!Q361</f>
        <v>0</v>
      </c>
      <c r="R361" s="94">
        <f>+'CO2'!R361+'abs CO2'!R361+'CH4'!R361*PCG!$C$5+N2O!R361*PCG!$C$6+HFC!R361+PFC!R361+'SF6'!R361</f>
        <v>0</v>
      </c>
      <c r="S361" s="94">
        <f>+'CO2'!S361+'abs CO2'!S361+'CH4'!S361*PCG!$C$5+N2O!S361*PCG!$C$6+HFC!S361+PFC!S361+'SF6'!S361</f>
        <v>0</v>
      </c>
      <c r="T361" s="94">
        <f>+'CO2'!T361+'abs CO2'!T361+'CH4'!T361*PCG!$C$5+N2O!T361*PCG!$C$6+HFC!T361+PFC!T361+'SF6'!T361</f>
        <v>0</v>
      </c>
      <c r="U361" s="94">
        <f>+'CO2'!U361+'abs CO2'!U361+'CH4'!U361*PCG!$C$5+N2O!U361*PCG!$C$6+HFC!U361+PFC!U361+'SF6'!U361</f>
        <v>0</v>
      </c>
      <c r="V361" s="94">
        <f>+'CO2'!V361+'abs CO2'!V361+'CH4'!V361*PCG!$C$5+N2O!V361*PCG!$C$6+HFC!V361+PFC!V361+'SF6'!V361</f>
        <v>0</v>
      </c>
      <c r="W361" s="94">
        <f>+'CO2'!W361+'abs CO2'!W361+'CH4'!W361*PCG!$C$5+N2O!W361*PCG!$C$6+HFC!W361+PFC!W361+'SF6'!W361</f>
        <v>0</v>
      </c>
      <c r="X361" s="94">
        <f>+'CO2'!X361+'abs CO2'!X361+'CH4'!X361*PCG!$C$5+N2O!X361*PCG!$C$6+HFC!X361+PFC!X361+'SF6'!X361</f>
        <v>0</v>
      </c>
      <c r="Y361" s="94">
        <f>+'CO2'!Y361+'abs CO2'!Y361+'CH4'!Y361*PCG!$C$5+N2O!Y361*PCG!$C$6+HFC!Y361+PFC!Y361+'SF6'!Y361</f>
        <v>0</v>
      </c>
      <c r="Z361" s="94">
        <f>+'CO2'!Z361+'abs CO2'!Z361+'CH4'!Z361*PCG!$C$5+N2O!Z361*PCG!$C$6+HFC!Z361+PFC!Z361+'SF6'!Z361</f>
        <v>0</v>
      </c>
      <c r="AA361" s="94">
        <f>+'CO2'!AA361+'abs CO2'!AA361+'CH4'!AA361*PCG!$C$5+N2O!AA361*PCG!$C$6+HFC!AA361+PFC!AA361+'SF6'!AA361</f>
        <v>0</v>
      </c>
      <c r="AB361" s="94">
        <f>+'CO2'!AB361+'abs CO2'!AB361+'CH4'!AB361*PCG!$C$5+N2O!AB361*PCG!$C$6+HFC!AB361+PFC!AB361+'SF6'!AB361</f>
        <v>0</v>
      </c>
      <c r="AC361" s="94">
        <f>+'CO2'!AC361+'abs CO2'!AC361+'CH4'!AC361*PCG!$C$5+N2O!AC361*PCG!$C$6+HFC!AC361+PFC!AC361+'SF6'!AC361</f>
        <v>1.4629772302437625</v>
      </c>
      <c r="AD361" s="94">
        <f>+'CO2'!AD361+'abs CO2'!AD361+'CH4'!AD361*PCG!$C$5+N2O!AD361*PCG!$C$6+HFC!AD361+PFC!AD361+'SF6'!AD361</f>
        <v>0.58512567753456568</v>
      </c>
      <c r="AE361" s="94">
        <f>+'CO2'!AE361+'abs CO2'!AE361+'CH4'!AE361*PCG!$C$5+N2O!AE361*PCG!$C$6+HFC!AE361+PFC!AE361+'SF6'!AE361</f>
        <v>1.0217747165678641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0</v>
      </c>
      <c r="D362" s="94">
        <f>+'CO2'!D362+'abs CO2'!D362+'CH4'!D362*PCG!$C$5+N2O!D362*PCG!$C$6+HFC!D362+PFC!D362+'SF6'!D362</f>
        <v>0</v>
      </c>
      <c r="E362" s="94">
        <f>+'CO2'!E362+'abs CO2'!E362+'CH4'!E362*PCG!$C$5+N2O!E362*PCG!$C$6+HFC!E362+PFC!E362+'SF6'!E362</f>
        <v>0</v>
      </c>
      <c r="F362" s="94">
        <f>+'CO2'!F362+'abs CO2'!F362+'CH4'!F362*PCG!$C$5+N2O!F362*PCG!$C$6+HFC!F362+PFC!F362+'SF6'!F362</f>
        <v>0</v>
      </c>
      <c r="G362" s="94">
        <f>+'CO2'!G362+'abs CO2'!G362+'CH4'!G362*PCG!$C$5+N2O!G362*PCG!$C$6+HFC!G362+PFC!G362+'SF6'!G362</f>
        <v>0</v>
      </c>
      <c r="H362" s="94">
        <f>+'CO2'!H362+'abs CO2'!H362+'CH4'!H362*PCG!$C$5+N2O!H362*PCG!$C$6+HFC!H362+PFC!H362+'SF6'!H362</f>
        <v>0</v>
      </c>
      <c r="I362" s="94">
        <f>+'CO2'!I362+'abs CO2'!I362+'CH4'!I362*PCG!$C$5+N2O!I362*PCG!$C$6+HFC!I362+PFC!I362+'SF6'!I362</f>
        <v>0</v>
      </c>
      <c r="J362" s="94">
        <f>+'CO2'!J362+'abs CO2'!J362+'CH4'!J362*PCG!$C$5+N2O!J362*PCG!$C$6+HFC!J362+PFC!J362+'SF6'!J362</f>
        <v>0</v>
      </c>
      <c r="K362" s="94">
        <f>+'CO2'!K362+'abs CO2'!K362+'CH4'!K362*PCG!$C$5+N2O!K362*PCG!$C$6+HFC!K362+PFC!K362+'SF6'!K362</f>
        <v>0</v>
      </c>
      <c r="L362" s="94">
        <f>+'CO2'!L362+'abs CO2'!L362+'CH4'!L362*PCG!$C$5+N2O!L362*PCG!$C$6+HFC!L362+PFC!L362+'SF6'!L362</f>
        <v>0</v>
      </c>
      <c r="M362" s="94">
        <f>+'CO2'!M362+'abs CO2'!M362+'CH4'!M362*PCG!$C$5+N2O!M362*PCG!$C$6+HFC!M362+PFC!M362+'SF6'!M362</f>
        <v>0</v>
      </c>
      <c r="N362" s="94">
        <f>+'CO2'!N362+'abs CO2'!N362+'CH4'!N362*PCG!$C$5+N2O!N362*PCG!$C$6+HFC!N362+PFC!N362+'SF6'!N362</f>
        <v>0</v>
      </c>
      <c r="O362" s="94">
        <f>+'CO2'!O362+'abs CO2'!O362+'CH4'!O362*PCG!$C$5+N2O!O362*PCG!$C$6+HFC!O362+PFC!O362+'SF6'!O362</f>
        <v>0</v>
      </c>
      <c r="P362" s="94">
        <f>+'CO2'!P362+'abs CO2'!P362+'CH4'!P362*PCG!$C$5+N2O!P362*PCG!$C$6+HFC!P362+PFC!P362+'SF6'!P362</f>
        <v>0</v>
      </c>
      <c r="Q362" s="94">
        <f>+'CO2'!Q362+'abs CO2'!Q362+'CH4'!Q362*PCG!$C$5+N2O!Q362*PCG!$C$6+HFC!Q362+PFC!Q362+'SF6'!Q362</f>
        <v>0</v>
      </c>
      <c r="R362" s="94">
        <f>+'CO2'!R362+'abs CO2'!R362+'CH4'!R362*PCG!$C$5+N2O!R362*PCG!$C$6+HFC!R362+PFC!R362+'SF6'!R362</f>
        <v>0</v>
      </c>
      <c r="S362" s="94">
        <f>+'CO2'!S362+'abs CO2'!S362+'CH4'!S362*PCG!$C$5+N2O!S362*PCG!$C$6+HFC!S362+PFC!S362+'SF6'!S362</f>
        <v>0</v>
      </c>
      <c r="T362" s="94">
        <f>+'CO2'!T362+'abs CO2'!T362+'CH4'!T362*PCG!$C$5+N2O!T362*PCG!$C$6+HFC!T362+PFC!T362+'SF6'!T362</f>
        <v>0</v>
      </c>
      <c r="U362" s="94">
        <f>+'CO2'!U362+'abs CO2'!U362+'CH4'!U362*PCG!$C$5+N2O!U362*PCG!$C$6+HFC!U362+PFC!U362+'SF6'!U362</f>
        <v>0</v>
      </c>
      <c r="V362" s="94">
        <f>+'CO2'!V362+'abs CO2'!V362+'CH4'!V362*PCG!$C$5+N2O!V362*PCG!$C$6+HFC!V362+PFC!V362+'SF6'!V362</f>
        <v>0</v>
      </c>
      <c r="W362" s="94">
        <f>+'CO2'!W362+'abs CO2'!W362+'CH4'!W362*PCG!$C$5+N2O!W362*PCG!$C$6+HFC!W362+PFC!W362+'SF6'!W362</f>
        <v>0</v>
      </c>
      <c r="X362" s="94">
        <f>+'CO2'!X362+'abs CO2'!X362+'CH4'!X362*PCG!$C$5+N2O!X362*PCG!$C$6+HFC!X362+PFC!X362+'SF6'!X362</f>
        <v>0</v>
      </c>
      <c r="Y362" s="94">
        <f>+'CO2'!Y362+'abs CO2'!Y362+'CH4'!Y362*PCG!$C$5+N2O!Y362*PCG!$C$6+HFC!Y362+PFC!Y362+'SF6'!Y362</f>
        <v>0</v>
      </c>
      <c r="Z362" s="94">
        <f>+'CO2'!Z362+'abs CO2'!Z362+'CH4'!Z362*PCG!$C$5+N2O!Z362*PCG!$C$6+HFC!Z362+PFC!Z362+'SF6'!Z362</f>
        <v>0</v>
      </c>
      <c r="AA362" s="94">
        <f>+'CO2'!AA362+'abs CO2'!AA362+'CH4'!AA362*PCG!$C$5+N2O!AA362*PCG!$C$6+HFC!AA362+PFC!AA362+'SF6'!AA362</f>
        <v>0</v>
      </c>
      <c r="AB362" s="94">
        <f>+'CO2'!AB362+'abs CO2'!AB362+'CH4'!AB362*PCG!$C$5+N2O!AB362*PCG!$C$6+HFC!AB362+PFC!AB362+'SF6'!AB362</f>
        <v>0</v>
      </c>
      <c r="AC362" s="94">
        <f>+'CO2'!AC362+'abs CO2'!AC362+'CH4'!AC362*PCG!$C$5+N2O!AC362*PCG!$C$6+HFC!AC362+PFC!AC362+'SF6'!AC362</f>
        <v>0</v>
      </c>
      <c r="AD362" s="94">
        <f>+'CO2'!AD362+'abs CO2'!AD362+'CH4'!AD362*PCG!$C$5+N2O!AD362*PCG!$C$6+HFC!AD362+PFC!AD362+'SF6'!AD362</f>
        <v>0</v>
      </c>
      <c r="AE362" s="94">
        <f>+'CO2'!AE362+'abs CO2'!AE362+'CH4'!AE362*PCG!$C$5+N2O!AE362*PCG!$C$6+HFC!AE362+PFC!AE362+'SF6'!AE362</f>
        <v>0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0</v>
      </c>
      <c r="D363" s="94">
        <f>+'CO2'!D363+'abs CO2'!D363+'CH4'!D363*PCG!$C$5+N2O!D363*PCG!$C$6+HFC!D363+PFC!D363+'SF6'!D363</f>
        <v>0</v>
      </c>
      <c r="E363" s="94">
        <f>+'CO2'!E363+'abs CO2'!E363+'CH4'!E363*PCG!$C$5+N2O!E363*PCG!$C$6+HFC!E363+PFC!E363+'SF6'!E363</f>
        <v>0</v>
      </c>
      <c r="F363" s="94">
        <f>+'CO2'!F363+'abs CO2'!F363+'CH4'!F363*PCG!$C$5+N2O!F363*PCG!$C$6+HFC!F363+PFC!F363+'SF6'!F363</f>
        <v>0</v>
      </c>
      <c r="G363" s="94">
        <f>+'CO2'!G363+'abs CO2'!G363+'CH4'!G363*PCG!$C$5+N2O!G363*PCG!$C$6+HFC!G363+PFC!G363+'SF6'!G363</f>
        <v>0</v>
      </c>
      <c r="H363" s="94">
        <f>+'CO2'!H363+'abs CO2'!H363+'CH4'!H363*PCG!$C$5+N2O!H363*PCG!$C$6+HFC!H363+PFC!H363+'SF6'!H363</f>
        <v>0</v>
      </c>
      <c r="I363" s="94">
        <f>+'CO2'!I363+'abs CO2'!I363+'CH4'!I363*PCG!$C$5+N2O!I363*PCG!$C$6+HFC!I363+PFC!I363+'SF6'!I363</f>
        <v>0</v>
      </c>
      <c r="J363" s="94">
        <f>+'CO2'!J363+'abs CO2'!J363+'CH4'!J363*PCG!$C$5+N2O!J363*PCG!$C$6+HFC!J363+PFC!J363+'SF6'!J363</f>
        <v>0</v>
      </c>
      <c r="K363" s="94">
        <f>+'CO2'!K363+'abs CO2'!K363+'CH4'!K363*PCG!$C$5+N2O!K363*PCG!$C$6+HFC!K363+PFC!K363+'SF6'!K363</f>
        <v>0</v>
      </c>
      <c r="L363" s="94">
        <f>+'CO2'!L363+'abs CO2'!L363+'CH4'!L363*PCG!$C$5+N2O!L363*PCG!$C$6+HFC!L363+PFC!L363+'SF6'!L363</f>
        <v>0</v>
      </c>
      <c r="M363" s="94">
        <f>+'CO2'!M363+'abs CO2'!M363+'CH4'!M363*PCG!$C$5+N2O!M363*PCG!$C$6+HFC!M363+PFC!M363+'SF6'!M363</f>
        <v>0</v>
      </c>
      <c r="N363" s="94">
        <f>+'CO2'!N363+'abs CO2'!N363+'CH4'!N363*PCG!$C$5+N2O!N363*PCG!$C$6+HFC!N363+PFC!N363+'SF6'!N363</f>
        <v>2.5417833695522019E-3</v>
      </c>
      <c r="O363" s="94">
        <f>+'CO2'!O363+'abs CO2'!O363+'CH4'!O363*PCG!$C$5+N2O!O363*PCG!$C$6+HFC!O363+PFC!O363+'SF6'!O363</f>
        <v>1.1671454247943786E-3</v>
      </c>
      <c r="P363" s="94">
        <f>+'CO2'!P363+'abs CO2'!P363+'CH4'!P363*PCG!$C$5+N2O!P363*PCG!$C$6+HFC!P363+PFC!P363+'SF6'!P363</f>
        <v>2.9827049744745229E-3</v>
      </c>
      <c r="Q363" s="94">
        <f>+'CO2'!Q363+'abs CO2'!Q363+'CH4'!Q363*PCG!$C$5+N2O!Q363*PCG!$C$6+HFC!Q363+PFC!Q363+'SF6'!Q363</f>
        <v>1.4291047312482277E-2</v>
      </c>
      <c r="R363" s="94">
        <f>+'CO2'!R363+'abs CO2'!R363+'CH4'!R363*PCG!$C$5+N2O!R363*PCG!$C$6+HFC!R363+PFC!R363+'SF6'!R363</f>
        <v>0</v>
      </c>
      <c r="S363" s="94">
        <f>+'CO2'!S363+'abs CO2'!S363+'CH4'!S363*PCG!$C$5+N2O!S363*PCG!$C$6+HFC!S363+PFC!S363+'SF6'!S363</f>
        <v>0</v>
      </c>
      <c r="T363" s="94">
        <f>+'CO2'!T363+'abs CO2'!T363+'CH4'!T363*PCG!$C$5+N2O!T363*PCG!$C$6+HFC!T363+PFC!T363+'SF6'!T363</f>
        <v>0</v>
      </c>
      <c r="U363" s="94">
        <f>+'CO2'!U363+'abs CO2'!U363+'CH4'!U363*PCG!$C$5+N2O!U363*PCG!$C$6+HFC!U363+PFC!U363+'SF6'!U363</f>
        <v>0</v>
      </c>
      <c r="V363" s="94">
        <f>+'CO2'!V363+'abs CO2'!V363+'CH4'!V363*PCG!$C$5+N2O!V363*PCG!$C$6+HFC!V363+PFC!V363+'SF6'!V363</f>
        <v>0</v>
      </c>
      <c r="W363" s="94">
        <f>+'CO2'!W363+'abs CO2'!W363+'CH4'!W363*PCG!$C$5+N2O!W363*PCG!$C$6+HFC!W363+PFC!W363+'SF6'!W363</f>
        <v>0</v>
      </c>
      <c r="X363" s="94">
        <f>+'CO2'!X363+'abs CO2'!X363+'CH4'!X363*PCG!$C$5+N2O!X363*PCG!$C$6+HFC!X363+PFC!X363+'SF6'!X363</f>
        <v>0</v>
      </c>
      <c r="Y363" s="94">
        <f>+'CO2'!Y363+'abs CO2'!Y363+'CH4'!Y363*PCG!$C$5+N2O!Y363*PCG!$C$6+HFC!Y363+PFC!Y363+'SF6'!Y363</f>
        <v>0</v>
      </c>
      <c r="Z363" s="94">
        <f>+'CO2'!Z363+'abs CO2'!Z363+'CH4'!Z363*PCG!$C$5+N2O!Z363*PCG!$C$6+HFC!Z363+PFC!Z363+'SF6'!Z363</f>
        <v>0</v>
      </c>
      <c r="AA363" s="94">
        <f>+'CO2'!AA363+'abs CO2'!AA363+'CH4'!AA363*PCG!$C$5+N2O!AA363*PCG!$C$6+HFC!AA363+PFC!AA363+'SF6'!AA363</f>
        <v>6.20185821187081E-6</v>
      </c>
      <c r="AB363" s="94">
        <f>+'CO2'!AB363+'abs CO2'!AB363+'CH4'!AB363*PCG!$C$5+N2O!AB363*PCG!$C$6+HFC!AB363+PFC!AB363+'SF6'!AB363</f>
        <v>0</v>
      </c>
      <c r="AC363" s="94">
        <f>+'CO2'!AC363+'abs CO2'!AC363+'CH4'!AC363*PCG!$C$5+N2O!AC363*PCG!$C$6+HFC!AC363+PFC!AC363+'SF6'!AC363</f>
        <v>6.8281081238896202E-3</v>
      </c>
      <c r="AD363" s="94">
        <f>+'CO2'!AD363+'abs CO2'!AD363+'CH4'!AD363*PCG!$C$5+N2O!AD363*PCG!$C$6+HFC!AD363+PFC!AD363+'SF6'!AD363</f>
        <v>0</v>
      </c>
      <c r="AE363" s="94">
        <f>+'CO2'!AE363+'abs CO2'!AE363+'CH4'!AE363*PCG!$C$5+N2O!AE363*PCG!$C$6+HFC!AE363+PFC!AE363+'SF6'!AE363</f>
        <v>5.5821890574822737E-3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0</v>
      </c>
      <c r="D364" s="33">
        <f t="shared" si="87"/>
        <v>0</v>
      </c>
      <c r="E364" s="33">
        <f t="shared" si="87"/>
        <v>0</v>
      </c>
      <c r="F364" s="33">
        <f t="shared" si="87"/>
        <v>0</v>
      </c>
      <c r="G364" s="33">
        <f t="shared" si="87"/>
        <v>0</v>
      </c>
      <c r="H364" s="33">
        <f t="shared" si="87"/>
        <v>0</v>
      </c>
      <c r="I364" s="33">
        <f t="shared" si="87"/>
        <v>0</v>
      </c>
      <c r="J364" s="33">
        <f t="shared" si="87"/>
        <v>0</v>
      </c>
      <c r="K364" s="33">
        <f t="shared" si="87"/>
        <v>0</v>
      </c>
      <c r="L364" s="33">
        <f t="shared" si="87"/>
        <v>0</v>
      </c>
      <c r="M364" s="33">
        <f t="shared" si="87"/>
        <v>0</v>
      </c>
      <c r="N364" s="33">
        <f t="shared" si="87"/>
        <v>0</v>
      </c>
      <c r="O364" s="33">
        <f t="shared" si="87"/>
        <v>0</v>
      </c>
      <c r="P364" s="33">
        <f t="shared" si="87"/>
        <v>0</v>
      </c>
      <c r="Q364" s="33">
        <f t="shared" si="87"/>
        <v>0</v>
      </c>
      <c r="R364" s="33">
        <f t="shared" si="87"/>
        <v>0</v>
      </c>
      <c r="S364" s="33">
        <f t="shared" si="87"/>
        <v>0</v>
      </c>
      <c r="T364" s="33">
        <f t="shared" si="87"/>
        <v>0</v>
      </c>
      <c r="U364" s="33">
        <f t="shared" si="87"/>
        <v>0</v>
      </c>
      <c r="V364" s="33">
        <f t="shared" si="87"/>
        <v>0</v>
      </c>
      <c r="W364" s="33">
        <f t="shared" si="87"/>
        <v>0</v>
      </c>
      <c r="X364" s="33">
        <f t="shared" si="87"/>
        <v>0</v>
      </c>
      <c r="Y364" s="33">
        <f t="shared" si="87"/>
        <v>0</v>
      </c>
      <c r="Z364" s="33">
        <f t="shared" si="87"/>
        <v>0</v>
      </c>
      <c r="AA364" s="33">
        <f t="shared" si="87"/>
        <v>0</v>
      </c>
      <c r="AB364" s="33">
        <f t="shared" si="87"/>
        <v>0</v>
      </c>
      <c r="AC364" s="33">
        <f t="shared" si="87"/>
        <v>0</v>
      </c>
      <c r="AD364" s="33">
        <f t="shared" si="87"/>
        <v>0</v>
      </c>
      <c r="AE364" s="33">
        <f t="shared" si="87"/>
        <v>0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0</v>
      </c>
      <c r="D365" s="94">
        <f>+'CO2'!D365+'abs CO2'!D365+'CH4'!D365*PCG!$C$5+N2O!D365*PCG!$C$6+HFC!D365+PFC!D365+'SF6'!D365</f>
        <v>0</v>
      </c>
      <c r="E365" s="94">
        <f>+'CO2'!E365+'abs CO2'!E365+'CH4'!E365*PCG!$C$5+N2O!E365*PCG!$C$6+HFC!E365+PFC!E365+'SF6'!E365</f>
        <v>0</v>
      </c>
      <c r="F365" s="94">
        <f>+'CO2'!F365+'abs CO2'!F365+'CH4'!F365*PCG!$C$5+N2O!F365*PCG!$C$6+HFC!F365+PFC!F365+'SF6'!F365</f>
        <v>0</v>
      </c>
      <c r="G365" s="94">
        <f>+'CO2'!G365+'abs CO2'!G365+'CH4'!G365*PCG!$C$5+N2O!G365*PCG!$C$6+HFC!G365+PFC!G365+'SF6'!G365</f>
        <v>0</v>
      </c>
      <c r="H365" s="94">
        <f>+'CO2'!H365+'abs CO2'!H365+'CH4'!H365*PCG!$C$5+N2O!H365*PCG!$C$6+HFC!H365+PFC!H365+'SF6'!H365</f>
        <v>0</v>
      </c>
      <c r="I365" s="94">
        <f>+'CO2'!I365+'abs CO2'!I365+'CH4'!I365*PCG!$C$5+N2O!I365*PCG!$C$6+HFC!I365+PFC!I365+'SF6'!I365</f>
        <v>0</v>
      </c>
      <c r="J365" s="94">
        <f>+'CO2'!J365+'abs CO2'!J365+'CH4'!J365*PCG!$C$5+N2O!J365*PCG!$C$6+HFC!J365+PFC!J365+'SF6'!J365</f>
        <v>0</v>
      </c>
      <c r="K365" s="94">
        <f>+'CO2'!K365+'abs CO2'!K365+'CH4'!K365*PCG!$C$5+N2O!K365*PCG!$C$6+HFC!K365+PFC!K365+'SF6'!K365</f>
        <v>0</v>
      </c>
      <c r="L365" s="94">
        <f>+'CO2'!L365+'abs CO2'!L365+'CH4'!L365*PCG!$C$5+N2O!L365*PCG!$C$6+HFC!L365+PFC!L365+'SF6'!L365</f>
        <v>0</v>
      </c>
      <c r="M365" s="94">
        <f>+'CO2'!M365+'abs CO2'!M365+'CH4'!M365*PCG!$C$5+N2O!M365*PCG!$C$6+HFC!M365+PFC!M365+'SF6'!M365</f>
        <v>0</v>
      </c>
      <c r="N365" s="94">
        <f>+'CO2'!N365+'abs CO2'!N365+'CH4'!N365*PCG!$C$5+N2O!N365*PCG!$C$6+HFC!N365+PFC!N365+'SF6'!N365</f>
        <v>0</v>
      </c>
      <c r="O365" s="94">
        <f>+'CO2'!O365+'abs CO2'!O365+'CH4'!O365*PCG!$C$5+N2O!O365*PCG!$C$6+HFC!O365+PFC!O365+'SF6'!O365</f>
        <v>0</v>
      </c>
      <c r="P365" s="94">
        <f>+'CO2'!P365+'abs CO2'!P365+'CH4'!P365*PCG!$C$5+N2O!P365*PCG!$C$6+HFC!P365+PFC!P365+'SF6'!P365</f>
        <v>0</v>
      </c>
      <c r="Q365" s="94">
        <f>+'CO2'!Q365+'abs CO2'!Q365+'CH4'!Q365*PCG!$C$5+N2O!Q365*PCG!$C$6+HFC!Q365+PFC!Q365+'SF6'!Q365</f>
        <v>0</v>
      </c>
      <c r="R365" s="94">
        <f>+'CO2'!R365+'abs CO2'!R365+'CH4'!R365*PCG!$C$5+N2O!R365*PCG!$C$6+HFC!R365+PFC!R365+'SF6'!R365</f>
        <v>0</v>
      </c>
      <c r="S365" s="94">
        <f>+'CO2'!S365+'abs CO2'!S365+'CH4'!S365*PCG!$C$5+N2O!S365*PCG!$C$6+HFC!S365+PFC!S365+'SF6'!S365</f>
        <v>0</v>
      </c>
      <c r="T365" s="94">
        <f>+'CO2'!T365+'abs CO2'!T365+'CH4'!T365*PCG!$C$5+N2O!T365*PCG!$C$6+HFC!T365+PFC!T365+'SF6'!T365</f>
        <v>0</v>
      </c>
      <c r="U365" s="94">
        <f>+'CO2'!U365+'abs CO2'!U365+'CH4'!U365*PCG!$C$5+N2O!U365*PCG!$C$6+HFC!U365+PFC!U365+'SF6'!U365</f>
        <v>0</v>
      </c>
      <c r="V365" s="94">
        <f>+'CO2'!V365+'abs CO2'!V365+'CH4'!V365*PCG!$C$5+N2O!V365*PCG!$C$6+HFC!V365+PFC!V365+'SF6'!V365</f>
        <v>0</v>
      </c>
      <c r="W365" s="94">
        <f>+'CO2'!W365+'abs CO2'!W365+'CH4'!W365*PCG!$C$5+N2O!W365*PCG!$C$6+HFC!W365+PFC!W365+'SF6'!W365</f>
        <v>0</v>
      </c>
      <c r="X365" s="94">
        <f>+'CO2'!X365+'abs CO2'!X365+'CH4'!X365*PCG!$C$5+N2O!X365*PCG!$C$6+HFC!X365+PFC!X365+'SF6'!X365</f>
        <v>0</v>
      </c>
      <c r="Y365" s="94">
        <f>+'CO2'!Y365+'abs CO2'!Y365+'CH4'!Y365*PCG!$C$5+N2O!Y365*PCG!$C$6+HFC!Y365+PFC!Y365+'SF6'!Y365</f>
        <v>0</v>
      </c>
      <c r="Z365" s="94">
        <f>+'CO2'!Z365+'abs CO2'!Z365+'CH4'!Z365*PCG!$C$5+N2O!Z365*PCG!$C$6+HFC!Z365+PFC!Z365+'SF6'!Z365</f>
        <v>0</v>
      </c>
      <c r="AA365" s="94">
        <f>+'CO2'!AA365+'abs CO2'!AA365+'CH4'!AA365*PCG!$C$5+N2O!AA365*PCG!$C$6+HFC!AA365+PFC!AA365+'SF6'!AA365</f>
        <v>0</v>
      </c>
      <c r="AB365" s="94">
        <f>+'CO2'!AB365+'abs CO2'!AB365+'CH4'!AB365*PCG!$C$5+N2O!AB365*PCG!$C$6+HFC!AB365+PFC!AB365+'SF6'!AB365</f>
        <v>0</v>
      </c>
      <c r="AC365" s="94">
        <f>+'CO2'!AC365+'abs CO2'!AC365+'CH4'!AC365*PCG!$C$5+N2O!AC365*PCG!$C$6+HFC!AC365+PFC!AC365+'SF6'!AC365</f>
        <v>0</v>
      </c>
      <c r="AD365" s="94">
        <f>+'CO2'!AD365+'abs CO2'!AD365+'CH4'!AD365*PCG!$C$5+N2O!AD365*PCG!$C$6+HFC!AD365+PFC!AD365+'SF6'!AD365</f>
        <v>0</v>
      </c>
      <c r="AE365" s="94">
        <f>+'CO2'!AE365+'abs CO2'!AE365+'CH4'!AE365*PCG!$C$5+N2O!AE365*PCG!$C$6+HFC!AE365+PFC!AE365+'SF6'!AE365</f>
        <v>0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0</v>
      </c>
      <c r="D366" s="94">
        <f>+'CO2'!D366+'abs CO2'!D366+'CH4'!D366*PCG!$C$5+N2O!D366*PCG!$C$6+HFC!D366+PFC!D366+'SF6'!D366</f>
        <v>0</v>
      </c>
      <c r="E366" s="94">
        <f>+'CO2'!E366+'abs CO2'!E366+'CH4'!E366*PCG!$C$5+N2O!E366*PCG!$C$6+HFC!E366+PFC!E366+'SF6'!E366</f>
        <v>0</v>
      </c>
      <c r="F366" s="94">
        <f>+'CO2'!F366+'abs CO2'!F366+'CH4'!F366*PCG!$C$5+N2O!F366*PCG!$C$6+HFC!F366+PFC!F366+'SF6'!F366</f>
        <v>0</v>
      </c>
      <c r="G366" s="94">
        <f>+'CO2'!G366+'abs CO2'!G366+'CH4'!G366*PCG!$C$5+N2O!G366*PCG!$C$6+HFC!G366+PFC!G366+'SF6'!G366</f>
        <v>0</v>
      </c>
      <c r="H366" s="94">
        <f>+'CO2'!H366+'abs CO2'!H366+'CH4'!H366*PCG!$C$5+N2O!H366*PCG!$C$6+HFC!H366+PFC!H366+'SF6'!H366</f>
        <v>0</v>
      </c>
      <c r="I366" s="94">
        <f>+'CO2'!I366+'abs CO2'!I366+'CH4'!I366*PCG!$C$5+N2O!I366*PCG!$C$6+HFC!I366+PFC!I366+'SF6'!I366</f>
        <v>0</v>
      </c>
      <c r="J366" s="94">
        <f>+'CO2'!J366+'abs CO2'!J366+'CH4'!J366*PCG!$C$5+N2O!J366*PCG!$C$6+HFC!J366+PFC!J366+'SF6'!J366</f>
        <v>0</v>
      </c>
      <c r="K366" s="94">
        <f>+'CO2'!K366+'abs CO2'!K366+'CH4'!K366*PCG!$C$5+N2O!K366*PCG!$C$6+HFC!K366+PFC!K366+'SF6'!K366</f>
        <v>0</v>
      </c>
      <c r="L366" s="94">
        <f>+'CO2'!L366+'abs CO2'!L366+'CH4'!L366*PCG!$C$5+N2O!L366*PCG!$C$6+HFC!L366+PFC!L366+'SF6'!L366</f>
        <v>0</v>
      </c>
      <c r="M366" s="94">
        <f>+'CO2'!M366+'abs CO2'!M366+'CH4'!M366*PCG!$C$5+N2O!M366*PCG!$C$6+HFC!M366+PFC!M366+'SF6'!M366</f>
        <v>0</v>
      </c>
      <c r="N366" s="94">
        <f>+'CO2'!N366+'abs CO2'!N366+'CH4'!N366*PCG!$C$5+N2O!N366*PCG!$C$6+HFC!N366+PFC!N366+'SF6'!N366</f>
        <v>0</v>
      </c>
      <c r="O366" s="94">
        <f>+'CO2'!O366+'abs CO2'!O366+'CH4'!O366*PCG!$C$5+N2O!O366*PCG!$C$6+HFC!O366+PFC!O366+'SF6'!O366</f>
        <v>0</v>
      </c>
      <c r="P366" s="94">
        <f>+'CO2'!P366+'abs CO2'!P366+'CH4'!P366*PCG!$C$5+N2O!P366*PCG!$C$6+HFC!P366+PFC!P366+'SF6'!P366</f>
        <v>0</v>
      </c>
      <c r="Q366" s="94">
        <f>+'CO2'!Q366+'abs CO2'!Q366+'CH4'!Q366*PCG!$C$5+N2O!Q366*PCG!$C$6+HFC!Q366+PFC!Q366+'SF6'!Q366</f>
        <v>0</v>
      </c>
      <c r="R366" s="94">
        <f>+'CO2'!R366+'abs CO2'!R366+'CH4'!R366*PCG!$C$5+N2O!R366*PCG!$C$6+HFC!R366+PFC!R366+'SF6'!R366</f>
        <v>0</v>
      </c>
      <c r="S366" s="94">
        <f>+'CO2'!S366+'abs CO2'!S366+'CH4'!S366*PCG!$C$5+N2O!S366*PCG!$C$6+HFC!S366+PFC!S366+'SF6'!S366</f>
        <v>0</v>
      </c>
      <c r="T366" s="94">
        <f>+'CO2'!T366+'abs CO2'!T366+'CH4'!T366*PCG!$C$5+N2O!T366*PCG!$C$6+HFC!T366+PFC!T366+'SF6'!T366</f>
        <v>0</v>
      </c>
      <c r="U366" s="94">
        <f>+'CO2'!U366+'abs CO2'!U366+'CH4'!U366*PCG!$C$5+N2O!U366*PCG!$C$6+HFC!U366+PFC!U366+'SF6'!U366</f>
        <v>0</v>
      </c>
      <c r="V366" s="94">
        <f>+'CO2'!V366+'abs CO2'!V366+'CH4'!V366*PCG!$C$5+N2O!V366*PCG!$C$6+HFC!V366+PFC!V366+'SF6'!V366</f>
        <v>0</v>
      </c>
      <c r="W366" s="94">
        <f>+'CO2'!W366+'abs CO2'!W366+'CH4'!W366*PCG!$C$5+N2O!W366*PCG!$C$6+HFC!W366+PFC!W366+'SF6'!W366</f>
        <v>0</v>
      </c>
      <c r="X366" s="94">
        <f>+'CO2'!X366+'abs CO2'!X366+'CH4'!X366*PCG!$C$5+N2O!X366*PCG!$C$6+HFC!X366+PFC!X366+'SF6'!X366</f>
        <v>0</v>
      </c>
      <c r="Y366" s="94">
        <f>+'CO2'!Y366+'abs CO2'!Y366+'CH4'!Y366*PCG!$C$5+N2O!Y366*PCG!$C$6+HFC!Y366+PFC!Y366+'SF6'!Y366</f>
        <v>0</v>
      </c>
      <c r="Z366" s="94">
        <f>+'CO2'!Z366+'abs CO2'!Z366+'CH4'!Z366*PCG!$C$5+N2O!Z366*PCG!$C$6+HFC!Z366+PFC!Z366+'SF6'!Z366</f>
        <v>0</v>
      </c>
      <c r="AA366" s="94">
        <f>+'CO2'!AA366+'abs CO2'!AA366+'CH4'!AA366*PCG!$C$5+N2O!AA366*PCG!$C$6+HFC!AA366+PFC!AA366+'SF6'!AA366</f>
        <v>0</v>
      </c>
      <c r="AB366" s="94">
        <f>+'CO2'!AB366+'abs CO2'!AB366+'CH4'!AB366*PCG!$C$5+N2O!AB366*PCG!$C$6+HFC!AB366+PFC!AB366+'SF6'!AB366</f>
        <v>0</v>
      </c>
      <c r="AC366" s="94">
        <f>+'CO2'!AC366+'abs CO2'!AC366+'CH4'!AC366*PCG!$C$5+N2O!AC366*PCG!$C$6+HFC!AC366+PFC!AC366+'SF6'!AC366</f>
        <v>0</v>
      </c>
      <c r="AD366" s="94">
        <f>+'CO2'!AD366+'abs CO2'!AD366+'CH4'!AD366*PCG!$C$5+N2O!AD366*PCG!$C$6+HFC!AD366+PFC!AD366+'SF6'!AD366</f>
        <v>0</v>
      </c>
      <c r="AE366" s="94">
        <f>+'CO2'!AE366+'abs CO2'!AE366+'CH4'!AE366*PCG!$C$5+N2O!AE366*PCG!$C$6+HFC!AE366+PFC!AE366+'SF6'!AE366</f>
        <v>0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-8.9105219154925894</v>
      </c>
      <c r="D367" s="33">
        <f t="shared" si="88"/>
        <v>-9.4087057825176981</v>
      </c>
      <c r="E367" s="33">
        <f t="shared" si="88"/>
        <v>-11.951321378115056</v>
      </c>
      <c r="F367" s="33">
        <f t="shared" si="88"/>
        <v>-14.230929248610943</v>
      </c>
      <c r="G367" s="33">
        <f t="shared" si="88"/>
        <v>-16.11711171655946</v>
      </c>
      <c r="H367" s="33">
        <f t="shared" si="88"/>
        <v>-17.034388316024973</v>
      </c>
      <c r="I367" s="33">
        <f t="shared" si="88"/>
        <v>-17.168426008525085</v>
      </c>
      <c r="J367" s="33">
        <f t="shared" si="88"/>
        <v>-17.226849415742137</v>
      </c>
      <c r="K367" s="33">
        <f t="shared" si="88"/>
        <v>-18.140116870605919</v>
      </c>
      <c r="L367" s="33">
        <f t="shared" si="88"/>
        <v>-18.96403531781958</v>
      </c>
      <c r="M367" s="33">
        <f t="shared" si="88"/>
        <v>-18.698719377083886</v>
      </c>
      <c r="N367" s="33">
        <f t="shared" si="88"/>
        <v>-19.910461415375948</v>
      </c>
      <c r="O367" s="33">
        <f t="shared" si="88"/>
        <v>-20.139908415324211</v>
      </c>
      <c r="P367" s="33">
        <f t="shared" si="88"/>
        <v>-22.171702471679023</v>
      </c>
      <c r="Q367" s="33">
        <f t="shared" si="88"/>
        <v>-21.803433448768715</v>
      </c>
      <c r="R367" s="33">
        <f t="shared" si="88"/>
        <v>-22.373798958141283</v>
      </c>
      <c r="S367" s="33">
        <f t="shared" si="88"/>
        <v>-24.029238780898702</v>
      </c>
      <c r="T367" s="33">
        <f t="shared" si="88"/>
        <v>-25.248782852809953</v>
      </c>
      <c r="U367" s="33">
        <f t="shared" si="88"/>
        <v>-26.163878221146913</v>
      </c>
      <c r="V367" s="33">
        <f t="shared" si="88"/>
        <v>-25.774737241991467</v>
      </c>
      <c r="W367" s="33">
        <f t="shared" si="88"/>
        <v>-24.579337570486462</v>
      </c>
      <c r="X367" s="33">
        <f t="shared" si="88"/>
        <v>-24.08115370346135</v>
      </c>
      <c r="Y367" s="33">
        <f t="shared" si="88"/>
        <v>-21.538538107863999</v>
      </c>
      <c r="Z367" s="33">
        <f t="shared" si="88"/>
        <v>-19.258930237368105</v>
      </c>
      <c r="AA367" s="33">
        <f t="shared" si="88"/>
        <v>-17.372747769419593</v>
      </c>
      <c r="AB367" s="33">
        <f t="shared" si="88"/>
        <v>-16.115395817407645</v>
      </c>
      <c r="AC367" s="33">
        <f t="shared" si="88"/>
        <v>-15.536597991782523</v>
      </c>
      <c r="AD367" s="33">
        <f t="shared" si="88"/>
        <v>-15.094010121520864</v>
      </c>
      <c r="AE367" s="33">
        <f t="shared" si="88"/>
        <v>-13.861728492117258</v>
      </c>
    </row>
    <row r="368" spans="1:31" x14ac:dyDescent="0.2">
      <c r="A368" s="9" t="s">
        <v>638</v>
      </c>
      <c r="B368" s="4" t="s">
        <v>639</v>
      </c>
      <c r="C368" s="33">
        <f>+C369+C370</f>
        <v>0</v>
      </c>
      <c r="D368" s="33">
        <f t="shared" ref="D368:AE368" si="89">+D369+D370</f>
        <v>0</v>
      </c>
      <c r="E368" s="33">
        <f t="shared" si="89"/>
        <v>0</v>
      </c>
      <c r="F368" s="33">
        <f t="shared" si="89"/>
        <v>0</v>
      </c>
      <c r="G368" s="33">
        <f t="shared" si="89"/>
        <v>0</v>
      </c>
      <c r="H368" s="33">
        <f t="shared" si="89"/>
        <v>0</v>
      </c>
      <c r="I368" s="33">
        <f t="shared" si="89"/>
        <v>0</v>
      </c>
      <c r="J368" s="33">
        <f t="shared" si="89"/>
        <v>0</v>
      </c>
      <c r="K368" s="33">
        <f t="shared" si="89"/>
        <v>0</v>
      </c>
      <c r="L368" s="33">
        <f t="shared" si="89"/>
        <v>0</v>
      </c>
      <c r="M368" s="33">
        <f t="shared" si="89"/>
        <v>0</v>
      </c>
      <c r="N368" s="33">
        <f t="shared" si="89"/>
        <v>0</v>
      </c>
      <c r="O368" s="33">
        <f t="shared" si="89"/>
        <v>0</v>
      </c>
      <c r="P368" s="33">
        <f t="shared" si="89"/>
        <v>0</v>
      </c>
      <c r="Q368" s="33">
        <f t="shared" si="89"/>
        <v>0</v>
      </c>
      <c r="R368" s="33">
        <f t="shared" si="89"/>
        <v>0</v>
      </c>
      <c r="S368" s="33">
        <f t="shared" si="89"/>
        <v>0</v>
      </c>
      <c r="T368" s="33">
        <f t="shared" si="89"/>
        <v>0</v>
      </c>
      <c r="U368" s="33">
        <f t="shared" si="89"/>
        <v>0</v>
      </c>
      <c r="V368" s="33">
        <f t="shared" si="89"/>
        <v>0</v>
      </c>
      <c r="W368" s="33">
        <f t="shared" si="89"/>
        <v>0</v>
      </c>
      <c r="X368" s="33">
        <f t="shared" si="89"/>
        <v>0</v>
      </c>
      <c r="Y368" s="33">
        <f t="shared" si="89"/>
        <v>0</v>
      </c>
      <c r="Z368" s="33">
        <f t="shared" si="89"/>
        <v>0</v>
      </c>
      <c r="AA368" s="33">
        <f t="shared" si="89"/>
        <v>0</v>
      </c>
      <c r="AB368" s="33">
        <f t="shared" si="89"/>
        <v>0</v>
      </c>
      <c r="AC368" s="33">
        <f t="shared" si="89"/>
        <v>0</v>
      </c>
      <c r="AD368" s="33">
        <f t="shared" si="89"/>
        <v>0</v>
      </c>
      <c r="AE368" s="33">
        <f t="shared" si="89"/>
        <v>0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0</v>
      </c>
      <c r="D370" s="94">
        <f>+'CO2'!D370+'abs CO2'!D370+'CH4'!D370*PCG!$C$5+N2O!D370*PCG!$C$6+HFC!D370+PFC!D370+'SF6'!D370</f>
        <v>0</v>
      </c>
      <c r="E370" s="94">
        <f>+'CO2'!E370+'abs CO2'!E370+'CH4'!E370*PCG!$C$5+N2O!E370*PCG!$C$6+HFC!E370+PFC!E370+'SF6'!E370</f>
        <v>0</v>
      </c>
      <c r="F370" s="94">
        <f>+'CO2'!F370+'abs CO2'!F370+'CH4'!F370*PCG!$C$5+N2O!F370*PCG!$C$6+HFC!F370+PFC!F370+'SF6'!F370</f>
        <v>0</v>
      </c>
      <c r="G370" s="94">
        <f>+'CO2'!G370+'abs CO2'!G370+'CH4'!G370*PCG!$C$5+N2O!G370*PCG!$C$6+HFC!G370+PFC!G370+'SF6'!G370</f>
        <v>0</v>
      </c>
      <c r="H370" s="94">
        <f>+'CO2'!H370+'abs CO2'!H370+'CH4'!H370*PCG!$C$5+N2O!H370*PCG!$C$6+HFC!H370+PFC!H370+'SF6'!H370</f>
        <v>0</v>
      </c>
      <c r="I370" s="94">
        <f>+'CO2'!I370+'abs CO2'!I370+'CH4'!I370*PCG!$C$5+N2O!I370*PCG!$C$6+HFC!I370+PFC!I370+'SF6'!I370</f>
        <v>0</v>
      </c>
      <c r="J370" s="94">
        <f>+'CO2'!J370+'abs CO2'!J370+'CH4'!J370*PCG!$C$5+N2O!J370*PCG!$C$6+HFC!J370+PFC!J370+'SF6'!J370</f>
        <v>0</v>
      </c>
      <c r="K370" s="94">
        <f>+'CO2'!K370+'abs CO2'!K370+'CH4'!K370*PCG!$C$5+N2O!K370*PCG!$C$6+HFC!K370+PFC!K370+'SF6'!K370</f>
        <v>0</v>
      </c>
      <c r="L370" s="94">
        <f>+'CO2'!L370+'abs CO2'!L370+'CH4'!L370*PCG!$C$5+N2O!L370*PCG!$C$6+HFC!L370+PFC!L370+'SF6'!L370</f>
        <v>0</v>
      </c>
      <c r="M370" s="94">
        <f>+'CO2'!M370+'abs CO2'!M370+'CH4'!M370*PCG!$C$5+N2O!M370*PCG!$C$6+HFC!M370+PFC!M370+'SF6'!M370</f>
        <v>0</v>
      </c>
      <c r="N370" s="94">
        <f>+'CO2'!N370+'abs CO2'!N370+'CH4'!N370*PCG!$C$5+N2O!N370*PCG!$C$6+HFC!N370+PFC!N370+'SF6'!N370</f>
        <v>0</v>
      </c>
      <c r="O370" s="94">
        <f>+'CO2'!O370+'abs CO2'!O370+'CH4'!O370*PCG!$C$5+N2O!O370*PCG!$C$6+HFC!O370+PFC!O370+'SF6'!O370</f>
        <v>0</v>
      </c>
      <c r="P370" s="94">
        <f>+'CO2'!P370+'abs CO2'!P370+'CH4'!P370*PCG!$C$5+N2O!P370*PCG!$C$6+HFC!P370+PFC!P370+'SF6'!P370</f>
        <v>0</v>
      </c>
      <c r="Q370" s="94">
        <f>+'CO2'!Q370+'abs CO2'!Q370+'CH4'!Q370*PCG!$C$5+N2O!Q370*PCG!$C$6+HFC!Q370+PFC!Q370+'SF6'!Q370</f>
        <v>0</v>
      </c>
      <c r="R370" s="94">
        <f>+'CO2'!R370+'abs CO2'!R370+'CH4'!R370*PCG!$C$5+N2O!R370*PCG!$C$6+HFC!R370+PFC!R370+'SF6'!R370</f>
        <v>0</v>
      </c>
      <c r="S370" s="94">
        <f>+'CO2'!S370+'abs CO2'!S370+'CH4'!S370*PCG!$C$5+N2O!S370*PCG!$C$6+HFC!S370+PFC!S370+'SF6'!S370</f>
        <v>0</v>
      </c>
      <c r="T370" s="94">
        <f>+'CO2'!T370+'abs CO2'!T370+'CH4'!T370*PCG!$C$5+N2O!T370*PCG!$C$6+HFC!T370+PFC!T370+'SF6'!T370</f>
        <v>0</v>
      </c>
      <c r="U370" s="94">
        <f>+'CO2'!U370+'abs CO2'!U370+'CH4'!U370*PCG!$C$5+N2O!U370*PCG!$C$6+HFC!U370+PFC!U370+'SF6'!U370</f>
        <v>0</v>
      </c>
      <c r="V370" s="94">
        <f>+'CO2'!V370+'abs CO2'!V370+'CH4'!V370*PCG!$C$5+N2O!V370*PCG!$C$6+HFC!V370+PFC!V370+'SF6'!V370</f>
        <v>0</v>
      </c>
      <c r="W370" s="94">
        <f>+'CO2'!W370+'abs CO2'!W370+'CH4'!W370*PCG!$C$5+N2O!W370*PCG!$C$6+HFC!W370+PFC!W370+'SF6'!W370</f>
        <v>0</v>
      </c>
      <c r="X370" s="94">
        <f>+'CO2'!X370+'abs CO2'!X370+'CH4'!X370*PCG!$C$5+N2O!X370*PCG!$C$6+HFC!X370+PFC!X370+'SF6'!X370</f>
        <v>0</v>
      </c>
      <c r="Y370" s="94">
        <f>+'CO2'!Y370+'abs CO2'!Y370+'CH4'!Y370*PCG!$C$5+N2O!Y370*PCG!$C$6+HFC!Y370+PFC!Y370+'SF6'!Y370</f>
        <v>0</v>
      </c>
      <c r="Z370" s="94">
        <f>+'CO2'!Z370+'abs CO2'!Z370+'CH4'!Z370*PCG!$C$5+N2O!Z370*PCG!$C$6+HFC!Z370+PFC!Z370+'SF6'!Z370</f>
        <v>0</v>
      </c>
      <c r="AA370" s="94">
        <f>+'CO2'!AA370+'abs CO2'!AA370+'CH4'!AA370*PCG!$C$5+N2O!AA370*PCG!$C$6+HFC!AA370+PFC!AA370+'SF6'!AA370</f>
        <v>0</v>
      </c>
      <c r="AB370" s="94">
        <f>+'CO2'!AB370+'abs CO2'!AB370+'CH4'!AB370*PCG!$C$5+N2O!AB370*PCG!$C$6+HFC!AB370+PFC!AB370+'SF6'!AB370</f>
        <v>0</v>
      </c>
      <c r="AC370" s="94">
        <f>+'CO2'!AC370+'abs CO2'!AC370+'CH4'!AC370*PCG!$C$5+N2O!AC370*PCG!$C$6+HFC!AC370+PFC!AC370+'SF6'!AC370</f>
        <v>0</v>
      </c>
      <c r="AD370" s="94">
        <f>+'CO2'!AD370+'abs CO2'!AD370+'CH4'!AD370*PCG!$C$5+N2O!AD370*PCG!$C$6+HFC!AD370+PFC!AD370+'SF6'!AD370</f>
        <v>0</v>
      </c>
      <c r="AE370" s="94">
        <f>+'CO2'!AE370+'abs CO2'!AE370+'CH4'!AE370*PCG!$C$5+N2O!AE370*PCG!$C$6+HFC!AE370+PFC!AE370+'SF6'!AE370</f>
        <v>0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-8.9105219154925894</v>
      </c>
      <c r="D371" s="33">
        <f t="shared" si="90"/>
        <v>-9.4087057825176981</v>
      </c>
      <c r="E371" s="33">
        <f t="shared" si="90"/>
        <v>-11.951321378115056</v>
      </c>
      <c r="F371" s="33">
        <f t="shared" si="90"/>
        <v>-14.230929248610943</v>
      </c>
      <c r="G371" s="33">
        <f t="shared" si="90"/>
        <v>-16.11711171655946</v>
      </c>
      <c r="H371" s="33">
        <f t="shared" si="90"/>
        <v>-17.034388316024973</v>
      </c>
      <c r="I371" s="33">
        <f t="shared" si="90"/>
        <v>-17.168426008525085</v>
      </c>
      <c r="J371" s="33">
        <f t="shared" si="90"/>
        <v>-17.226849415742137</v>
      </c>
      <c r="K371" s="33">
        <f t="shared" si="90"/>
        <v>-18.140116870605919</v>
      </c>
      <c r="L371" s="33">
        <f t="shared" si="90"/>
        <v>-18.96403531781958</v>
      </c>
      <c r="M371" s="33">
        <f t="shared" si="90"/>
        <v>-18.698719377083886</v>
      </c>
      <c r="N371" s="33">
        <f t="shared" si="90"/>
        <v>-19.910461415375948</v>
      </c>
      <c r="O371" s="33">
        <f t="shared" si="90"/>
        <v>-20.139908415324211</v>
      </c>
      <c r="P371" s="33">
        <f t="shared" si="90"/>
        <v>-22.171702471679023</v>
      </c>
      <c r="Q371" s="33">
        <f t="shared" si="90"/>
        <v>-21.803433448768715</v>
      </c>
      <c r="R371" s="33">
        <f t="shared" si="90"/>
        <v>-22.373798958141283</v>
      </c>
      <c r="S371" s="33">
        <f t="shared" si="90"/>
        <v>-24.029238780898702</v>
      </c>
      <c r="T371" s="33">
        <f t="shared" si="90"/>
        <v>-25.248782852809953</v>
      </c>
      <c r="U371" s="33">
        <f t="shared" si="90"/>
        <v>-26.163878221146913</v>
      </c>
      <c r="V371" s="33">
        <f t="shared" si="90"/>
        <v>-25.774737241991467</v>
      </c>
      <c r="W371" s="33">
        <f t="shared" si="90"/>
        <v>-24.579337570486462</v>
      </c>
      <c r="X371" s="33">
        <f t="shared" si="90"/>
        <v>-24.08115370346135</v>
      </c>
      <c r="Y371" s="33">
        <f t="shared" si="90"/>
        <v>-21.538538107863999</v>
      </c>
      <c r="Z371" s="33">
        <f t="shared" si="90"/>
        <v>-19.258930237368105</v>
      </c>
      <c r="AA371" s="33">
        <f t="shared" si="90"/>
        <v>-17.372747769419593</v>
      </c>
      <c r="AB371" s="33">
        <f t="shared" si="90"/>
        <v>-16.115395817407645</v>
      </c>
      <c r="AC371" s="33">
        <f t="shared" si="90"/>
        <v>-15.536597991782523</v>
      </c>
      <c r="AD371" s="33">
        <f t="shared" si="90"/>
        <v>-15.094010121520864</v>
      </c>
      <c r="AE371" s="33">
        <f t="shared" si="90"/>
        <v>-13.861728492117258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0</v>
      </c>
      <c r="D372" s="94">
        <f>+'CO2'!D372+'abs CO2'!D372+'CH4'!D372*PCG!$C$5+N2O!D372*PCG!$C$6+HFC!D372+PFC!D372+'SF6'!D372</f>
        <v>0</v>
      </c>
      <c r="E372" s="94">
        <f>+'CO2'!E372+'abs CO2'!E372+'CH4'!E372*PCG!$C$5+N2O!E372*PCG!$C$6+HFC!E372+PFC!E372+'SF6'!E372</f>
        <v>0</v>
      </c>
      <c r="F372" s="94">
        <f>+'CO2'!F372+'abs CO2'!F372+'CH4'!F372*PCG!$C$5+N2O!F372*PCG!$C$6+HFC!F372+PFC!F372+'SF6'!F372</f>
        <v>0</v>
      </c>
      <c r="G372" s="94">
        <f>+'CO2'!G372+'abs CO2'!G372+'CH4'!G372*PCG!$C$5+N2O!G372*PCG!$C$6+HFC!G372+PFC!G372+'SF6'!G372</f>
        <v>0</v>
      </c>
      <c r="H372" s="94">
        <f>+'CO2'!H372+'abs CO2'!H372+'CH4'!H372*PCG!$C$5+N2O!H372*PCG!$C$6+HFC!H372+PFC!H372+'SF6'!H372</f>
        <v>0</v>
      </c>
      <c r="I372" s="94">
        <f>+'CO2'!I372+'abs CO2'!I372+'CH4'!I372*PCG!$C$5+N2O!I372*PCG!$C$6+HFC!I372+PFC!I372+'SF6'!I372</f>
        <v>0</v>
      </c>
      <c r="J372" s="94">
        <f>+'CO2'!J372+'abs CO2'!J372+'CH4'!J372*PCG!$C$5+N2O!J372*PCG!$C$6+HFC!J372+PFC!J372+'SF6'!J372</f>
        <v>0</v>
      </c>
      <c r="K372" s="94">
        <f>+'CO2'!K372+'abs CO2'!K372+'CH4'!K372*PCG!$C$5+N2O!K372*PCG!$C$6+HFC!K372+PFC!K372+'SF6'!K372</f>
        <v>0</v>
      </c>
      <c r="L372" s="94">
        <f>+'CO2'!L372+'abs CO2'!L372+'CH4'!L372*PCG!$C$5+N2O!L372*PCG!$C$6+HFC!L372+PFC!L372+'SF6'!L372</f>
        <v>0</v>
      </c>
      <c r="M372" s="94">
        <f>+'CO2'!M372+'abs CO2'!M372+'CH4'!M372*PCG!$C$5+N2O!M372*PCG!$C$6+HFC!M372+PFC!M372+'SF6'!M372</f>
        <v>0</v>
      </c>
      <c r="N372" s="94">
        <f>+'CO2'!N372+'abs CO2'!N372+'CH4'!N372*PCG!$C$5+N2O!N372*PCG!$C$6+HFC!N372+PFC!N372+'SF6'!N372</f>
        <v>0</v>
      </c>
      <c r="O372" s="94">
        <f>+'CO2'!O372+'abs CO2'!O372+'CH4'!O372*PCG!$C$5+N2O!O372*PCG!$C$6+HFC!O372+PFC!O372+'SF6'!O372</f>
        <v>0</v>
      </c>
      <c r="P372" s="94">
        <f>+'CO2'!P372+'abs CO2'!P372+'CH4'!P372*PCG!$C$5+N2O!P372*PCG!$C$6+HFC!P372+PFC!P372+'SF6'!P372</f>
        <v>0</v>
      </c>
      <c r="Q372" s="94">
        <f>+'CO2'!Q372+'abs CO2'!Q372+'CH4'!Q372*PCG!$C$5+N2O!Q372*PCG!$C$6+HFC!Q372+PFC!Q372+'SF6'!Q372</f>
        <v>0</v>
      </c>
      <c r="R372" s="94">
        <f>+'CO2'!R372+'abs CO2'!R372+'CH4'!R372*PCG!$C$5+N2O!R372*PCG!$C$6+HFC!R372+PFC!R372+'SF6'!R372</f>
        <v>0</v>
      </c>
      <c r="S372" s="94">
        <f>+'CO2'!S372+'abs CO2'!S372+'CH4'!S372*PCG!$C$5+N2O!S372*PCG!$C$6+HFC!S372+PFC!S372+'SF6'!S372</f>
        <v>0</v>
      </c>
      <c r="T372" s="94">
        <f>+'CO2'!T372+'abs CO2'!T372+'CH4'!T372*PCG!$C$5+N2O!T372*PCG!$C$6+HFC!T372+PFC!T372+'SF6'!T372</f>
        <v>0</v>
      </c>
      <c r="U372" s="94">
        <f>+'CO2'!U372+'abs CO2'!U372+'CH4'!U372*PCG!$C$5+N2O!U372*PCG!$C$6+HFC!U372+PFC!U372+'SF6'!U372</f>
        <v>0</v>
      </c>
      <c r="V372" s="94">
        <f>+'CO2'!V372+'abs CO2'!V372+'CH4'!V372*PCG!$C$5+N2O!V372*PCG!$C$6+HFC!V372+PFC!V372+'SF6'!V372</f>
        <v>0</v>
      </c>
      <c r="W372" s="94">
        <f>+'CO2'!W372+'abs CO2'!W372+'CH4'!W372*PCG!$C$5+N2O!W372*PCG!$C$6+HFC!W372+PFC!W372+'SF6'!W372</f>
        <v>0</v>
      </c>
      <c r="X372" s="94">
        <f>+'CO2'!X372+'abs CO2'!X372+'CH4'!X372*PCG!$C$5+N2O!X372*PCG!$C$6+HFC!X372+PFC!X372+'SF6'!X372</f>
        <v>0</v>
      </c>
      <c r="Y372" s="94">
        <f>+'CO2'!Y372+'abs CO2'!Y372+'CH4'!Y372*PCG!$C$5+N2O!Y372*PCG!$C$6+HFC!Y372+PFC!Y372+'SF6'!Y372</f>
        <v>0</v>
      </c>
      <c r="Z372" s="94">
        <f>+'CO2'!Z372+'abs CO2'!Z372+'CH4'!Z372*PCG!$C$5+N2O!Z372*PCG!$C$6+HFC!Z372+PFC!Z372+'SF6'!Z372</f>
        <v>0</v>
      </c>
      <c r="AA372" s="94">
        <f>+'CO2'!AA372+'abs CO2'!AA372+'CH4'!AA372*PCG!$C$5+N2O!AA372*PCG!$C$6+HFC!AA372+PFC!AA372+'SF6'!AA372</f>
        <v>0</v>
      </c>
      <c r="AB372" s="94">
        <f>+'CO2'!AB372+'abs CO2'!AB372+'CH4'!AB372*PCG!$C$5+N2O!AB372*PCG!$C$6+HFC!AB372+PFC!AB372+'SF6'!AB372</f>
        <v>0</v>
      </c>
      <c r="AC372" s="94">
        <f>+'CO2'!AC372+'abs CO2'!AC372+'CH4'!AC372*PCG!$C$5+N2O!AC372*PCG!$C$6+HFC!AC372+PFC!AC372+'SF6'!AC372</f>
        <v>0</v>
      </c>
      <c r="AD372" s="94">
        <f>+'CO2'!AD372+'abs CO2'!AD372+'CH4'!AD372*PCG!$C$5+N2O!AD372*PCG!$C$6+HFC!AD372+PFC!AD372+'SF6'!AD372</f>
        <v>0</v>
      </c>
      <c r="AE372" s="94">
        <f>+'CO2'!AE372+'abs CO2'!AE372+'CH4'!AE372*PCG!$C$5+N2O!AE372*PCG!$C$6+HFC!AE372+PFC!AE372+'SF6'!AE372</f>
        <v>0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-8.9105219154925894</v>
      </c>
      <c r="D373" s="94">
        <f>+'CO2'!D373+'abs CO2'!D373+'CH4'!D373*PCG!$C$5+N2O!D373*PCG!$C$6+HFC!D373+PFC!D373+'SF6'!D373</f>
        <v>-9.4087057825176981</v>
      </c>
      <c r="E373" s="94">
        <f>+'CO2'!E373+'abs CO2'!E373+'CH4'!E373*PCG!$C$5+N2O!E373*PCG!$C$6+HFC!E373+PFC!E373+'SF6'!E373</f>
        <v>-11.951321378115056</v>
      </c>
      <c r="F373" s="94">
        <f>+'CO2'!F373+'abs CO2'!F373+'CH4'!F373*PCG!$C$5+N2O!F373*PCG!$C$6+HFC!F373+PFC!F373+'SF6'!F373</f>
        <v>-14.230929248610943</v>
      </c>
      <c r="G373" s="94">
        <f>+'CO2'!G373+'abs CO2'!G373+'CH4'!G373*PCG!$C$5+N2O!G373*PCG!$C$6+HFC!G373+PFC!G373+'SF6'!G373</f>
        <v>-16.11711171655946</v>
      </c>
      <c r="H373" s="94">
        <f>+'CO2'!H373+'abs CO2'!H373+'CH4'!H373*PCG!$C$5+N2O!H373*PCG!$C$6+HFC!H373+PFC!H373+'SF6'!H373</f>
        <v>-17.034388316024973</v>
      </c>
      <c r="I373" s="94">
        <f>+'CO2'!I373+'abs CO2'!I373+'CH4'!I373*PCG!$C$5+N2O!I373*PCG!$C$6+HFC!I373+PFC!I373+'SF6'!I373</f>
        <v>-17.168426008525085</v>
      </c>
      <c r="J373" s="94">
        <f>+'CO2'!J373+'abs CO2'!J373+'CH4'!J373*PCG!$C$5+N2O!J373*PCG!$C$6+HFC!J373+PFC!J373+'SF6'!J373</f>
        <v>-17.226849415742137</v>
      </c>
      <c r="K373" s="94">
        <f>+'CO2'!K373+'abs CO2'!K373+'CH4'!K373*PCG!$C$5+N2O!K373*PCG!$C$6+HFC!K373+PFC!K373+'SF6'!K373</f>
        <v>-18.140116870605919</v>
      </c>
      <c r="L373" s="94">
        <f>+'CO2'!L373+'abs CO2'!L373+'CH4'!L373*PCG!$C$5+N2O!L373*PCG!$C$6+HFC!L373+PFC!L373+'SF6'!L373</f>
        <v>-18.96403531781958</v>
      </c>
      <c r="M373" s="94">
        <f>+'CO2'!M373+'abs CO2'!M373+'CH4'!M373*PCG!$C$5+N2O!M373*PCG!$C$6+HFC!M373+PFC!M373+'SF6'!M373</f>
        <v>-18.698719377083886</v>
      </c>
      <c r="N373" s="94">
        <f>+'CO2'!N373+'abs CO2'!N373+'CH4'!N373*PCG!$C$5+N2O!N373*PCG!$C$6+HFC!N373+PFC!N373+'SF6'!N373</f>
        <v>-19.910461415375948</v>
      </c>
      <c r="O373" s="94">
        <f>+'CO2'!O373+'abs CO2'!O373+'CH4'!O373*PCG!$C$5+N2O!O373*PCG!$C$6+HFC!O373+PFC!O373+'SF6'!O373</f>
        <v>-20.139908415324211</v>
      </c>
      <c r="P373" s="94">
        <f>+'CO2'!P373+'abs CO2'!P373+'CH4'!P373*PCG!$C$5+N2O!P373*PCG!$C$6+HFC!P373+PFC!P373+'SF6'!P373</f>
        <v>-22.171702471679023</v>
      </c>
      <c r="Q373" s="94">
        <f>+'CO2'!Q373+'abs CO2'!Q373+'CH4'!Q373*PCG!$C$5+N2O!Q373*PCG!$C$6+HFC!Q373+PFC!Q373+'SF6'!Q373</f>
        <v>-21.803433448768715</v>
      </c>
      <c r="R373" s="94">
        <f>+'CO2'!R373+'abs CO2'!R373+'CH4'!R373*PCG!$C$5+N2O!R373*PCG!$C$6+HFC!R373+PFC!R373+'SF6'!R373</f>
        <v>-22.373798958141283</v>
      </c>
      <c r="S373" s="94">
        <f>+'CO2'!S373+'abs CO2'!S373+'CH4'!S373*PCG!$C$5+N2O!S373*PCG!$C$6+HFC!S373+PFC!S373+'SF6'!S373</f>
        <v>-24.029238780898702</v>
      </c>
      <c r="T373" s="94">
        <f>+'CO2'!T373+'abs CO2'!T373+'CH4'!T373*PCG!$C$5+N2O!T373*PCG!$C$6+HFC!T373+PFC!T373+'SF6'!T373</f>
        <v>-25.248782852809953</v>
      </c>
      <c r="U373" s="94">
        <f>+'CO2'!U373+'abs CO2'!U373+'CH4'!U373*PCG!$C$5+N2O!U373*PCG!$C$6+HFC!U373+PFC!U373+'SF6'!U373</f>
        <v>-26.163878221146913</v>
      </c>
      <c r="V373" s="94">
        <f>+'CO2'!V373+'abs CO2'!V373+'CH4'!V373*PCG!$C$5+N2O!V373*PCG!$C$6+HFC!V373+PFC!V373+'SF6'!V373</f>
        <v>-25.774737241991467</v>
      </c>
      <c r="W373" s="94">
        <f>+'CO2'!W373+'abs CO2'!W373+'CH4'!W373*PCG!$C$5+N2O!W373*PCG!$C$6+HFC!W373+PFC!W373+'SF6'!W373</f>
        <v>-24.579337570486462</v>
      </c>
      <c r="X373" s="94">
        <f>+'CO2'!X373+'abs CO2'!X373+'CH4'!X373*PCG!$C$5+N2O!X373*PCG!$C$6+HFC!X373+PFC!X373+'SF6'!X373</f>
        <v>-24.08115370346135</v>
      </c>
      <c r="Y373" s="94">
        <f>+'CO2'!Y373+'abs CO2'!Y373+'CH4'!Y373*PCG!$C$5+N2O!Y373*PCG!$C$6+HFC!Y373+PFC!Y373+'SF6'!Y373</f>
        <v>-21.538538107863999</v>
      </c>
      <c r="Z373" s="94">
        <f>+'CO2'!Z373+'abs CO2'!Z373+'CH4'!Z373*PCG!$C$5+N2O!Z373*PCG!$C$6+HFC!Z373+PFC!Z373+'SF6'!Z373</f>
        <v>-19.258930237368105</v>
      </c>
      <c r="AA373" s="94">
        <f>+'CO2'!AA373+'abs CO2'!AA373+'CH4'!AA373*PCG!$C$5+N2O!AA373*PCG!$C$6+HFC!AA373+PFC!AA373+'SF6'!AA373</f>
        <v>-17.372747769419593</v>
      </c>
      <c r="AB373" s="94">
        <f>+'CO2'!AB373+'abs CO2'!AB373+'CH4'!AB373*PCG!$C$5+N2O!AB373*PCG!$C$6+HFC!AB373+PFC!AB373+'SF6'!AB373</f>
        <v>-16.115395817407645</v>
      </c>
      <c r="AC373" s="94">
        <f>+'CO2'!AC373+'abs CO2'!AC373+'CH4'!AC373*PCG!$C$5+N2O!AC373*PCG!$C$6+HFC!AC373+PFC!AC373+'SF6'!AC373</f>
        <v>-15.536597991782523</v>
      </c>
      <c r="AD373" s="94">
        <f>+'CO2'!AD373+'abs CO2'!AD373+'CH4'!AD373*PCG!$C$5+N2O!AD373*PCG!$C$6+HFC!AD373+PFC!AD373+'SF6'!AD373</f>
        <v>-15.094010121520864</v>
      </c>
      <c r="AE373" s="94">
        <f>+'CO2'!AE373+'abs CO2'!AE373+'CH4'!AE373*PCG!$C$5+N2O!AE373*PCG!$C$6+HFC!AE373+PFC!AE373+'SF6'!AE373</f>
        <v>-13.861728492117258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0</v>
      </c>
      <c r="D374" s="33">
        <f t="shared" si="91"/>
        <v>0</v>
      </c>
      <c r="E374" s="33">
        <f t="shared" si="91"/>
        <v>0</v>
      </c>
      <c r="F374" s="33">
        <f t="shared" si="91"/>
        <v>0</v>
      </c>
      <c r="G374" s="33">
        <f t="shared" si="91"/>
        <v>0</v>
      </c>
      <c r="H374" s="33">
        <f t="shared" si="91"/>
        <v>0</v>
      </c>
      <c r="I374" s="33">
        <f t="shared" si="91"/>
        <v>0</v>
      </c>
      <c r="J374" s="33">
        <f t="shared" si="91"/>
        <v>0</v>
      </c>
      <c r="K374" s="33">
        <f t="shared" si="91"/>
        <v>0</v>
      </c>
      <c r="L374" s="33">
        <f t="shared" si="91"/>
        <v>0</v>
      </c>
      <c r="M374" s="33">
        <f t="shared" si="91"/>
        <v>0</v>
      </c>
      <c r="N374" s="33">
        <f t="shared" si="91"/>
        <v>0</v>
      </c>
      <c r="O374" s="33">
        <f t="shared" si="91"/>
        <v>0</v>
      </c>
      <c r="P374" s="33">
        <f t="shared" si="91"/>
        <v>0</v>
      </c>
      <c r="Q374" s="33">
        <f t="shared" si="91"/>
        <v>0</v>
      </c>
      <c r="R374" s="33">
        <f t="shared" si="91"/>
        <v>0</v>
      </c>
      <c r="S374" s="33">
        <f t="shared" si="91"/>
        <v>0</v>
      </c>
      <c r="T374" s="33">
        <f t="shared" si="91"/>
        <v>0</v>
      </c>
      <c r="U374" s="33">
        <f t="shared" si="91"/>
        <v>0</v>
      </c>
      <c r="V374" s="33">
        <f t="shared" si="91"/>
        <v>0</v>
      </c>
      <c r="W374" s="33">
        <f t="shared" si="91"/>
        <v>0</v>
      </c>
      <c r="X374" s="33">
        <f t="shared" si="91"/>
        <v>0</v>
      </c>
      <c r="Y374" s="33">
        <f t="shared" si="91"/>
        <v>0</v>
      </c>
      <c r="Z374" s="33">
        <f t="shared" si="91"/>
        <v>0</v>
      </c>
      <c r="AA374" s="33">
        <f t="shared" si="91"/>
        <v>0</v>
      </c>
      <c r="AB374" s="33">
        <f t="shared" si="91"/>
        <v>0</v>
      </c>
      <c r="AC374" s="33">
        <f t="shared" si="91"/>
        <v>0</v>
      </c>
      <c r="AD374" s="33">
        <f t="shared" si="91"/>
        <v>0</v>
      </c>
      <c r="AE374" s="33">
        <f t="shared" si="91"/>
        <v>0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0</v>
      </c>
      <c r="D376" s="94">
        <f>+'CO2'!D376+'abs CO2'!D376+'CH4'!D376*PCG!$C$5+N2O!D376*PCG!$C$6+HFC!D376+PFC!D376+'SF6'!D376</f>
        <v>0</v>
      </c>
      <c r="E376" s="94">
        <f>+'CO2'!E376+'abs CO2'!E376+'CH4'!E376*PCG!$C$5+N2O!E376*PCG!$C$6+HFC!E376+PFC!E376+'SF6'!E376</f>
        <v>0</v>
      </c>
      <c r="F376" s="94">
        <f>+'CO2'!F376+'abs CO2'!F376+'CH4'!F376*PCG!$C$5+N2O!F376*PCG!$C$6+HFC!F376+PFC!F376+'SF6'!F376</f>
        <v>0</v>
      </c>
      <c r="G376" s="94">
        <f>+'CO2'!G376+'abs CO2'!G376+'CH4'!G376*PCG!$C$5+N2O!G376*PCG!$C$6+HFC!G376+PFC!G376+'SF6'!G376</f>
        <v>0</v>
      </c>
      <c r="H376" s="94">
        <f>+'CO2'!H376+'abs CO2'!H376+'CH4'!H376*PCG!$C$5+N2O!H376*PCG!$C$6+HFC!H376+PFC!H376+'SF6'!H376</f>
        <v>0</v>
      </c>
      <c r="I376" s="94">
        <f>+'CO2'!I376+'abs CO2'!I376+'CH4'!I376*PCG!$C$5+N2O!I376*PCG!$C$6+HFC!I376+PFC!I376+'SF6'!I376</f>
        <v>0</v>
      </c>
      <c r="J376" s="94">
        <f>+'CO2'!J376+'abs CO2'!J376+'CH4'!J376*PCG!$C$5+N2O!J376*PCG!$C$6+HFC!J376+PFC!J376+'SF6'!J376</f>
        <v>0</v>
      </c>
      <c r="K376" s="94">
        <f>+'CO2'!K376+'abs CO2'!K376+'CH4'!K376*PCG!$C$5+N2O!K376*PCG!$C$6+HFC!K376+PFC!K376+'SF6'!K376</f>
        <v>0</v>
      </c>
      <c r="L376" s="94">
        <f>+'CO2'!L376+'abs CO2'!L376+'CH4'!L376*PCG!$C$5+N2O!L376*PCG!$C$6+HFC!L376+PFC!L376+'SF6'!L376</f>
        <v>0</v>
      </c>
      <c r="M376" s="94">
        <f>+'CO2'!M376+'abs CO2'!M376+'CH4'!M376*PCG!$C$5+N2O!M376*PCG!$C$6+HFC!M376+PFC!M376+'SF6'!M376</f>
        <v>0</v>
      </c>
      <c r="N376" s="94">
        <f>+'CO2'!N376+'abs CO2'!N376+'CH4'!N376*PCG!$C$5+N2O!N376*PCG!$C$6+HFC!N376+PFC!N376+'SF6'!N376</f>
        <v>0</v>
      </c>
      <c r="O376" s="94">
        <f>+'CO2'!O376+'abs CO2'!O376+'CH4'!O376*PCG!$C$5+N2O!O376*PCG!$C$6+HFC!O376+PFC!O376+'SF6'!O376</f>
        <v>0</v>
      </c>
      <c r="P376" s="94">
        <f>+'CO2'!P376+'abs CO2'!P376+'CH4'!P376*PCG!$C$5+N2O!P376*PCG!$C$6+HFC!P376+PFC!P376+'SF6'!P376</f>
        <v>0</v>
      </c>
      <c r="Q376" s="94">
        <f>+'CO2'!Q376+'abs CO2'!Q376+'CH4'!Q376*PCG!$C$5+N2O!Q376*PCG!$C$6+HFC!Q376+PFC!Q376+'SF6'!Q376</f>
        <v>0</v>
      </c>
      <c r="R376" s="94">
        <f>+'CO2'!R376+'abs CO2'!R376+'CH4'!R376*PCG!$C$5+N2O!R376*PCG!$C$6+HFC!R376+PFC!R376+'SF6'!R376</f>
        <v>0</v>
      </c>
      <c r="S376" s="94">
        <f>+'CO2'!S376+'abs CO2'!S376+'CH4'!S376*PCG!$C$5+N2O!S376*PCG!$C$6+HFC!S376+PFC!S376+'SF6'!S376</f>
        <v>0</v>
      </c>
      <c r="T376" s="94">
        <f>+'CO2'!T376+'abs CO2'!T376+'CH4'!T376*PCG!$C$5+N2O!T376*PCG!$C$6+HFC!T376+PFC!T376+'SF6'!T376</f>
        <v>0</v>
      </c>
      <c r="U376" s="94">
        <f>+'CO2'!U376+'abs CO2'!U376+'CH4'!U376*PCG!$C$5+N2O!U376*PCG!$C$6+HFC!U376+PFC!U376+'SF6'!U376</f>
        <v>0</v>
      </c>
      <c r="V376" s="94">
        <f>+'CO2'!V376+'abs CO2'!V376+'CH4'!V376*PCG!$C$5+N2O!V376*PCG!$C$6+HFC!V376+PFC!V376+'SF6'!V376</f>
        <v>0</v>
      </c>
      <c r="W376" s="94">
        <f>+'CO2'!W376+'abs CO2'!W376+'CH4'!W376*PCG!$C$5+N2O!W376*PCG!$C$6+HFC!W376+PFC!W376+'SF6'!W376</f>
        <v>0</v>
      </c>
      <c r="X376" s="94">
        <f>+'CO2'!X376+'abs CO2'!X376+'CH4'!X376*PCG!$C$5+N2O!X376*PCG!$C$6+HFC!X376+PFC!X376+'SF6'!X376</f>
        <v>0</v>
      </c>
      <c r="Y376" s="94">
        <f>+'CO2'!Y376+'abs CO2'!Y376+'CH4'!Y376*PCG!$C$5+N2O!Y376*PCG!$C$6+HFC!Y376+PFC!Y376+'SF6'!Y376</f>
        <v>0</v>
      </c>
      <c r="Z376" s="94">
        <f>+'CO2'!Z376+'abs CO2'!Z376+'CH4'!Z376*PCG!$C$5+N2O!Z376*PCG!$C$6+HFC!Z376+PFC!Z376+'SF6'!Z376</f>
        <v>0</v>
      </c>
      <c r="AA376" s="94">
        <f>+'CO2'!AA376+'abs CO2'!AA376+'CH4'!AA376*PCG!$C$5+N2O!AA376*PCG!$C$6+HFC!AA376+PFC!AA376+'SF6'!AA376</f>
        <v>0</v>
      </c>
      <c r="AB376" s="94">
        <f>+'CO2'!AB376+'abs CO2'!AB376+'CH4'!AB376*PCG!$C$5+N2O!AB376*PCG!$C$6+HFC!AB376+PFC!AB376+'SF6'!AB376</f>
        <v>0</v>
      </c>
      <c r="AC376" s="94">
        <f>+'CO2'!AC376+'abs CO2'!AC376+'CH4'!AC376*PCG!$C$5+N2O!AC376*PCG!$C$6+HFC!AC376+PFC!AC376+'SF6'!AC376</f>
        <v>0</v>
      </c>
      <c r="AD376" s="94">
        <f>+'CO2'!AD376+'abs CO2'!AD376+'CH4'!AD376*PCG!$C$5+N2O!AD376*PCG!$C$6+HFC!AD376+PFC!AD376+'SF6'!AD376</f>
        <v>0</v>
      </c>
      <c r="AE376" s="94">
        <f>+'CO2'!AE376+'abs CO2'!AE376+'CH4'!AE376*PCG!$C$5+N2O!AE376*PCG!$C$6+HFC!AE376+PFC!AE376+'SF6'!AE376</f>
        <v>0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0</v>
      </c>
      <c r="D383" s="33">
        <f t="shared" si="94"/>
        <v>0</v>
      </c>
      <c r="E383" s="33">
        <f t="shared" si="94"/>
        <v>0</v>
      </c>
      <c r="F383" s="33">
        <f t="shared" si="94"/>
        <v>0</v>
      </c>
      <c r="G383" s="33">
        <f t="shared" si="94"/>
        <v>0</v>
      </c>
      <c r="H383" s="33">
        <f t="shared" si="94"/>
        <v>0</v>
      </c>
      <c r="I383" s="33">
        <f t="shared" si="94"/>
        <v>0</v>
      </c>
      <c r="J383" s="33">
        <f t="shared" si="94"/>
        <v>0</v>
      </c>
      <c r="K383" s="33">
        <f t="shared" si="94"/>
        <v>0</v>
      </c>
      <c r="L383" s="33">
        <f t="shared" si="94"/>
        <v>0</v>
      </c>
      <c r="M383" s="33">
        <f t="shared" si="94"/>
        <v>0</v>
      </c>
      <c r="N383" s="33">
        <f t="shared" si="94"/>
        <v>0</v>
      </c>
      <c r="O383" s="33">
        <f t="shared" si="94"/>
        <v>0</v>
      </c>
      <c r="P383" s="33">
        <f t="shared" si="94"/>
        <v>0</v>
      </c>
      <c r="Q383" s="33">
        <f t="shared" si="94"/>
        <v>0</v>
      </c>
      <c r="R383" s="33">
        <f t="shared" si="94"/>
        <v>0</v>
      </c>
      <c r="S383" s="33">
        <f t="shared" si="94"/>
        <v>0</v>
      </c>
      <c r="T383" s="33">
        <f t="shared" si="94"/>
        <v>0</v>
      </c>
      <c r="U383" s="33">
        <f t="shared" si="94"/>
        <v>0</v>
      </c>
      <c r="V383" s="33">
        <f t="shared" si="94"/>
        <v>0</v>
      </c>
      <c r="W383" s="33">
        <f t="shared" si="94"/>
        <v>0</v>
      </c>
      <c r="X383" s="33">
        <f t="shared" si="94"/>
        <v>0</v>
      </c>
      <c r="Y383" s="33">
        <f t="shared" si="94"/>
        <v>0</v>
      </c>
      <c r="Z383" s="33">
        <f t="shared" si="94"/>
        <v>0</v>
      </c>
      <c r="AA383" s="33">
        <f t="shared" si="94"/>
        <v>0</v>
      </c>
      <c r="AB383" s="33">
        <f t="shared" si="94"/>
        <v>0</v>
      </c>
      <c r="AC383" s="33">
        <f t="shared" si="94"/>
        <v>0</v>
      </c>
      <c r="AD383" s="33">
        <f t="shared" si="94"/>
        <v>1.6700040000000002E-4</v>
      </c>
      <c r="AE383" s="33">
        <f t="shared" si="94"/>
        <v>0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0</v>
      </c>
      <c r="D384" s="94">
        <f>+'CO2'!D384+'abs CO2'!D384+'CH4'!D384*PCG!$C$5+N2O!D384*PCG!$C$6+HFC!D384+PFC!D384+'SF6'!D384</f>
        <v>0</v>
      </c>
      <c r="E384" s="94">
        <f>+'CO2'!E384+'abs CO2'!E384+'CH4'!E384*PCG!$C$5+N2O!E384*PCG!$C$6+HFC!E384+PFC!E384+'SF6'!E384</f>
        <v>0</v>
      </c>
      <c r="F384" s="94">
        <f>+'CO2'!F384+'abs CO2'!F384+'CH4'!F384*PCG!$C$5+N2O!F384*PCG!$C$6+HFC!F384+PFC!F384+'SF6'!F384</f>
        <v>0</v>
      </c>
      <c r="G384" s="94">
        <f>+'CO2'!G384+'abs CO2'!G384+'CH4'!G384*PCG!$C$5+N2O!G384*PCG!$C$6+HFC!G384+PFC!G384+'SF6'!G384</f>
        <v>0</v>
      </c>
      <c r="H384" s="94">
        <f>+'CO2'!H384+'abs CO2'!H384+'CH4'!H384*PCG!$C$5+N2O!H384*PCG!$C$6+HFC!H384+PFC!H384+'SF6'!H384</f>
        <v>0</v>
      </c>
      <c r="I384" s="94">
        <f>+'CO2'!I384+'abs CO2'!I384+'CH4'!I384*PCG!$C$5+N2O!I384*PCG!$C$6+HFC!I384+PFC!I384+'SF6'!I384</f>
        <v>0</v>
      </c>
      <c r="J384" s="94">
        <f>+'CO2'!J384+'abs CO2'!J384+'CH4'!J384*PCG!$C$5+N2O!J384*PCG!$C$6+HFC!J384+PFC!J384+'SF6'!J384</f>
        <v>0</v>
      </c>
      <c r="K384" s="94">
        <f>+'CO2'!K384+'abs CO2'!K384+'CH4'!K384*PCG!$C$5+N2O!K384*PCG!$C$6+HFC!K384+PFC!K384+'SF6'!K384</f>
        <v>0</v>
      </c>
      <c r="L384" s="94">
        <f>+'CO2'!L384+'abs CO2'!L384+'CH4'!L384*PCG!$C$5+N2O!L384*PCG!$C$6+HFC!L384+PFC!L384+'SF6'!L384</f>
        <v>0</v>
      </c>
      <c r="M384" s="94">
        <f>+'CO2'!M384+'abs CO2'!M384+'CH4'!M384*PCG!$C$5+N2O!M384*PCG!$C$6+HFC!M384+PFC!M384+'SF6'!M384</f>
        <v>0</v>
      </c>
      <c r="N384" s="94">
        <f>+'CO2'!N384+'abs CO2'!N384+'CH4'!N384*PCG!$C$5+N2O!N384*PCG!$C$6+HFC!N384+PFC!N384+'SF6'!N384</f>
        <v>0</v>
      </c>
      <c r="O384" s="94">
        <f>+'CO2'!O384+'abs CO2'!O384+'CH4'!O384*PCG!$C$5+N2O!O384*PCG!$C$6+HFC!O384+PFC!O384+'SF6'!O384</f>
        <v>0</v>
      </c>
      <c r="P384" s="94">
        <f>+'CO2'!P384+'abs CO2'!P384+'CH4'!P384*PCG!$C$5+N2O!P384*PCG!$C$6+HFC!P384+PFC!P384+'SF6'!P384</f>
        <v>0</v>
      </c>
      <c r="Q384" s="94">
        <f>+'CO2'!Q384+'abs CO2'!Q384+'CH4'!Q384*PCG!$C$5+N2O!Q384*PCG!$C$6+HFC!Q384+PFC!Q384+'SF6'!Q384</f>
        <v>0</v>
      </c>
      <c r="R384" s="94">
        <f>+'CO2'!R384+'abs CO2'!R384+'CH4'!R384*PCG!$C$5+N2O!R384*PCG!$C$6+HFC!R384+PFC!R384+'SF6'!R384</f>
        <v>0</v>
      </c>
      <c r="S384" s="94">
        <f>+'CO2'!S384+'abs CO2'!S384+'CH4'!S384*PCG!$C$5+N2O!S384*PCG!$C$6+HFC!S384+PFC!S384+'SF6'!S384</f>
        <v>0</v>
      </c>
      <c r="T384" s="94">
        <f>+'CO2'!T384+'abs CO2'!T384+'CH4'!T384*PCG!$C$5+N2O!T384*PCG!$C$6+HFC!T384+PFC!T384+'SF6'!T384</f>
        <v>0</v>
      </c>
      <c r="U384" s="94">
        <f>+'CO2'!U384+'abs CO2'!U384+'CH4'!U384*PCG!$C$5+N2O!U384*PCG!$C$6+HFC!U384+PFC!U384+'SF6'!U384</f>
        <v>0</v>
      </c>
      <c r="V384" s="94">
        <f>+'CO2'!V384+'abs CO2'!V384+'CH4'!V384*PCG!$C$5+N2O!V384*PCG!$C$6+HFC!V384+PFC!V384+'SF6'!V384</f>
        <v>0</v>
      </c>
      <c r="W384" s="94">
        <f>+'CO2'!W384+'abs CO2'!W384+'CH4'!W384*PCG!$C$5+N2O!W384*PCG!$C$6+HFC!W384+PFC!W384+'SF6'!W384</f>
        <v>0</v>
      </c>
      <c r="X384" s="94">
        <f>+'CO2'!X384+'abs CO2'!X384+'CH4'!X384*PCG!$C$5+N2O!X384*PCG!$C$6+HFC!X384+PFC!X384+'SF6'!X384</f>
        <v>0</v>
      </c>
      <c r="Y384" s="94">
        <f>+'CO2'!Y384+'abs CO2'!Y384+'CH4'!Y384*PCG!$C$5+N2O!Y384*PCG!$C$6+HFC!Y384+PFC!Y384+'SF6'!Y384</f>
        <v>0</v>
      </c>
      <c r="Z384" s="94">
        <f>+'CO2'!Z384+'abs CO2'!Z384+'CH4'!Z384*PCG!$C$5+N2O!Z384*PCG!$C$6+HFC!Z384+PFC!Z384+'SF6'!Z384</f>
        <v>0</v>
      </c>
      <c r="AA384" s="94">
        <f>+'CO2'!AA384+'abs CO2'!AA384+'CH4'!AA384*PCG!$C$5+N2O!AA384*PCG!$C$6+HFC!AA384+PFC!AA384+'SF6'!AA384</f>
        <v>0</v>
      </c>
      <c r="AB384" s="94">
        <f>+'CO2'!AB384+'abs CO2'!AB384+'CH4'!AB384*PCG!$C$5+N2O!AB384*PCG!$C$6+HFC!AB384+PFC!AB384+'SF6'!AB384</f>
        <v>0</v>
      </c>
      <c r="AC384" s="94">
        <f>+'CO2'!AC384+'abs CO2'!AC384+'CH4'!AC384*PCG!$C$5+N2O!AC384*PCG!$C$6+HFC!AC384+PFC!AC384+'SF6'!AC384</f>
        <v>0</v>
      </c>
      <c r="AD384" s="94">
        <f>+'CO2'!AD384+'abs CO2'!AD384+'CH4'!AD384*PCG!$C$5+N2O!AD384*PCG!$C$6+HFC!AD384+PFC!AD384+'SF6'!AD384</f>
        <v>1.6700040000000002E-4</v>
      </c>
      <c r="AE384" s="94">
        <f>+'CO2'!AE384+'abs CO2'!AE384+'CH4'!AE384*PCG!$C$5+N2O!AE384*PCG!$C$6+HFC!AE384+PFC!AE384+'SF6'!AE384</f>
        <v>0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0</v>
      </c>
      <c r="D385" s="33">
        <f t="shared" si="95"/>
        <v>0</v>
      </c>
      <c r="E385" s="33">
        <f t="shared" si="95"/>
        <v>0</v>
      </c>
      <c r="F385" s="33">
        <f t="shared" si="95"/>
        <v>0</v>
      </c>
      <c r="G385" s="33">
        <f t="shared" si="95"/>
        <v>0</v>
      </c>
      <c r="H385" s="33">
        <f t="shared" si="95"/>
        <v>0</v>
      </c>
      <c r="I385" s="33">
        <f t="shared" si="95"/>
        <v>0</v>
      </c>
      <c r="J385" s="33">
        <f t="shared" si="95"/>
        <v>0</v>
      </c>
      <c r="K385" s="33">
        <f t="shared" si="95"/>
        <v>0</v>
      </c>
      <c r="L385" s="33">
        <f t="shared" si="95"/>
        <v>0</v>
      </c>
      <c r="M385" s="33">
        <f t="shared" si="95"/>
        <v>0</v>
      </c>
      <c r="N385" s="33">
        <f t="shared" si="95"/>
        <v>0</v>
      </c>
      <c r="O385" s="33">
        <f t="shared" si="95"/>
        <v>0</v>
      </c>
      <c r="P385" s="33">
        <f t="shared" si="95"/>
        <v>0</v>
      </c>
      <c r="Q385" s="33">
        <f t="shared" si="95"/>
        <v>0</v>
      </c>
      <c r="R385" s="33">
        <f t="shared" si="95"/>
        <v>0</v>
      </c>
      <c r="S385" s="33">
        <f t="shared" si="95"/>
        <v>0</v>
      </c>
      <c r="T385" s="33">
        <f t="shared" si="95"/>
        <v>0</v>
      </c>
      <c r="U385" s="33">
        <f t="shared" si="95"/>
        <v>0</v>
      </c>
      <c r="V385" s="33">
        <f t="shared" si="95"/>
        <v>0</v>
      </c>
      <c r="W385" s="33">
        <f t="shared" si="95"/>
        <v>0</v>
      </c>
      <c r="X385" s="33">
        <f t="shared" si="95"/>
        <v>0</v>
      </c>
      <c r="Y385" s="33">
        <f t="shared" si="95"/>
        <v>0</v>
      </c>
      <c r="Z385" s="33">
        <f t="shared" si="95"/>
        <v>0</v>
      </c>
      <c r="AA385" s="33">
        <f t="shared" si="95"/>
        <v>0</v>
      </c>
      <c r="AB385" s="33">
        <f t="shared" si="95"/>
        <v>0</v>
      </c>
      <c r="AC385" s="33">
        <f t="shared" si="95"/>
        <v>0</v>
      </c>
      <c r="AD385" s="33">
        <f t="shared" si="95"/>
        <v>0</v>
      </c>
      <c r="AE385" s="33">
        <f t="shared" si="95"/>
        <v>0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0</v>
      </c>
      <c r="D386" s="94">
        <f>+'CO2'!D386+'abs CO2'!D386+'CH4'!D386*PCG!$C$5+N2O!D386*PCG!$C$6+HFC!D386+PFC!D386+'SF6'!D386</f>
        <v>0</v>
      </c>
      <c r="E386" s="94">
        <f>+'CO2'!E386+'abs CO2'!E386+'CH4'!E386*PCG!$C$5+N2O!E386*PCG!$C$6+HFC!E386+PFC!E386+'SF6'!E386</f>
        <v>0</v>
      </c>
      <c r="F386" s="94">
        <f>+'CO2'!F386+'abs CO2'!F386+'CH4'!F386*PCG!$C$5+N2O!F386*PCG!$C$6+HFC!F386+PFC!F386+'SF6'!F386</f>
        <v>0</v>
      </c>
      <c r="G386" s="94">
        <f>+'CO2'!G386+'abs CO2'!G386+'CH4'!G386*PCG!$C$5+N2O!G386*PCG!$C$6+HFC!G386+PFC!G386+'SF6'!G386</f>
        <v>0</v>
      </c>
      <c r="H386" s="94">
        <f>+'CO2'!H386+'abs CO2'!H386+'CH4'!H386*PCG!$C$5+N2O!H386*PCG!$C$6+HFC!H386+PFC!H386+'SF6'!H386</f>
        <v>0</v>
      </c>
      <c r="I386" s="94">
        <f>+'CO2'!I386+'abs CO2'!I386+'CH4'!I386*PCG!$C$5+N2O!I386*PCG!$C$6+HFC!I386+PFC!I386+'SF6'!I386</f>
        <v>0</v>
      </c>
      <c r="J386" s="94">
        <f>+'CO2'!J386+'abs CO2'!J386+'CH4'!J386*PCG!$C$5+N2O!J386*PCG!$C$6+HFC!J386+PFC!J386+'SF6'!J386</f>
        <v>0</v>
      </c>
      <c r="K386" s="94">
        <f>+'CO2'!K386+'abs CO2'!K386+'CH4'!K386*PCG!$C$5+N2O!K386*PCG!$C$6+HFC!K386+PFC!K386+'SF6'!K386</f>
        <v>0</v>
      </c>
      <c r="L386" s="94">
        <f>+'CO2'!L386+'abs CO2'!L386+'CH4'!L386*PCG!$C$5+N2O!L386*PCG!$C$6+HFC!L386+PFC!L386+'SF6'!L386</f>
        <v>0</v>
      </c>
      <c r="M386" s="94">
        <f>+'CO2'!M386+'abs CO2'!M386+'CH4'!M386*PCG!$C$5+N2O!M386*PCG!$C$6+HFC!M386+PFC!M386+'SF6'!M386</f>
        <v>0</v>
      </c>
      <c r="N386" s="94">
        <f>+'CO2'!N386+'abs CO2'!N386+'CH4'!N386*PCG!$C$5+N2O!N386*PCG!$C$6+HFC!N386+PFC!N386+'SF6'!N386</f>
        <v>0</v>
      </c>
      <c r="O386" s="94">
        <f>+'CO2'!O386+'abs CO2'!O386+'CH4'!O386*PCG!$C$5+N2O!O386*PCG!$C$6+HFC!O386+PFC!O386+'SF6'!O386</f>
        <v>0</v>
      </c>
      <c r="P386" s="94">
        <f>+'CO2'!P386+'abs CO2'!P386+'CH4'!P386*PCG!$C$5+N2O!P386*PCG!$C$6+HFC!P386+PFC!P386+'SF6'!P386</f>
        <v>0</v>
      </c>
      <c r="Q386" s="94">
        <f>+'CO2'!Q386+'abs CO2'!Q386+'CH4'!Q386*PCG!$C$5+N2O!Q386*PCG!$C$6+HFC!Q386+PFC!Q386+'SF6'!Q386</f>
        <v>0</v>
      </c>
      <c r="R386" s="94">
        <f>+'CO2'!R386+'abs CO2'!R386+'CH4'!R386*PCG!$C$5+N2O!R386*PCG!$C$6+HFC!R386+PFC!R386+'SF6'!R386</f>
        <v>0</v>
      </c>
      <c r="S386" s="94">
        <f>+'CO2'!S386+'abs CO2'!S386+'CH4'!S386*PCG!$C$5+N2O!S386*PCG!$C$6+HFC!S386+PFC!S386+'SF6'!S386</f>
        <v>0</v>
      </c>
      <c r="T386" s="94">
        <f>+'CO2'!T386+'abs CO2'!T386+'CH4'!T386*PCG!$C$5+N2O!T386*PCG!$C$6+HFC!T386+PFC!T386+'SF6'!T386</f>
        <v>0</v>
      </c>
      <c r="U386" s="94">
        <f>+'CO2'!U386+'abs CO2'!U386+'CH4'!U386*PCG!$C$5+N2O!U386*PCG!$C$6+HFC!U386+PFC!U386+'SF6'!U386</f>
        <v>0</v>
      </c>
      <c r="V386" s="94">
        <f>+'CO2'!V386+'abs CO2'!V386+'CH4'!V386*PCG!$C$5+N2O!V386*PCG!$C$6+HFC!V386+PFC!V386+'SF6'!V386</f>
        <v>0</v>
      </c>
      <c r="W386" s="94">
        <f>+'CO2'!W386+'abs CO2'!W386+'CH4'!W386*PCG!$C$5+N2O!W386*PCG!$C$6+HFC!W386+PFC!W386+'SF6'!W386</f>
        <v>0</v>
      </c>
      <c r="X386" s="94">
        <f>+'CO2'!X386+'abs CO2'!X386+'CH4'!X386*PCG!$C$5+N2O!X386*PCG!$C$6+HFC!X386+PFC!X386+'SF6'!X386</f>
        <v>0</v>
      </c>
      <c r="Y386" s="94">
        <f>+'CO2'!Y386+'abs CO2'!Y386+'CH4'!Y386*PCG!$C$5+N2O!Y386*PCG!$C$6+HFC!Y386+PFC!Y386+'SF6'!Y386</f>
        <v>0</v>
      </c>
      <c r="Z386" s="94">
        <f>+'CO2'!Z386+'abs CO2'!Z386+'CH4'!Z386*PCG!$C$5+N2O!Z386*PCG!$C$6+HFC!Z386+PFC!Z386+'SF6'!Z386</f>
        <v>0</v>
      </c>
      <c r="AA386" s="94">
        <f>+'CO2'!AA386+'abs CO2'!AA386+'CH4'!AA386*PCG!$C$5+N2O!AA386*PCG!$C$6+HFC!AA386+PFC!AA386+'SF6'!AA386</f>
        <v>0</v>
      </c>
      <c r="AB386" s="94">
        <f>+'CO2'!AB386+'abs CO2'!AB386+'CH4'!AB386*PCG!$C$5+N2O!AB386*PCG!$C$6+HFC!AB386+PFC!AB386+'SF6'!AB386</f>
        <v>0</v>
      </c>
      <c r="AC386" s="94">
        <f>+'CO2'!AC386+'abs CO2'!AC386+'CH4'!AC386*PCG!$C$5+N2O!AC386*PCG!$C$6+HFC!AC386+PFC!AC386+'SF6'!AC386</f>
        <v>0</v>
      </c>
      <c r="AD386" s="94">
        <f>+'CO2'!AD386+'abs CO2'!AD386+'CH4'!AD386*PCG!$C$5+N2O!AD386*PCG!$C$6+HFC!AD386+PFC!AD386+'SF6'!AD386</f>
        <v>0</v>
      </c>
      <c r="AE386" s="94">
        <f>+'CO2'!AE386+'abs CO2'!AE386+'CH4'!AE386*PCG!$C$5+N2O!AE386*PCG!$C$6+HFC!AE386+PFC!AE386+'SF6'!AE386</f>
        <v>0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0</v>
      </c>
      <c r="D387" s="94">
        <f>+'CO2'!D387+'abs CO2'!D387+'CH4'!D387*PCG!$C$5+N2O!D387*PCG!$C$6+HFC!D387+PFC!D387+'SF6'!D387</f>
        <v>0</v>
      </c>
      <c r="E387" s="94">
        <f>+'CO2'!E387+'abs CO2'!E387+'CH4'!E387*PCG!$C$5+N2O!E387*PCG!$C$6+HFC!E387+PFC!E387+'SF6'!E387</f>
        <v>0</v>
      </c>
      <c r="F387" s="94">
        <f>+'CO2'!F387+'abs CO2'!F387+'CH4'!F387*PCG!$C$5+N2O!F387*PCG!$C$6+HFC!F387+PFC!F387+'SF6'!F387</f>
        <v>0</v>
      </c>
      <c r="G387" s="94">
        <f>+'CO2'!G387+'abs CO2'!G387+'CH4'!G387*PCG!$C$5+N2O!G387*PCG!$C$6+HFC!G387+PFC!G387+'SF6'!G387</f>
        <v>0</v>
      </c>
      <c r="H387" s="94">
        <f>+'CO2'!H387+'abs CO2'!H387+'CH4'!H387*PCG!$C$5+N2O!H387*PCG!$C$6+HFC!H387+PFC!H387+'SF6'!H387</f>
        <v>0</v>
      </c>
      <c r="I387" s="94">
        <f>+'CO2'!I387+'abs CO2'!I387+'CH4'!I387*PCG!$C$5+N2O!I387*PCG!$C$6+HFC!I387+PFC!I387+'SF6'!I387</f>
        <v>0</v>
      </c>
      <c r="J387" s="94">
        <f>+'CO2'!J387+'abs CO2'!J387+'CH4'!J387*PCG!$C$5+N2O!J387*PCG!$C$6+HFC!J387+PFC!J387+'SF6'!J387</f>
        <v>0</v>
      </c>
      <c r="K387" s="94">
        <f>+'CO2'!K387+'abs CO2'!K387+'CH4'!K387*PCG!$C$5+N2O!K387*PCG!$C$6+HFC!K387+PFC!K387+'SF6'!K387</f>
        <v>0</v>
      </c>
      <c r="L387" s="94">
        <f>+'CO2'!L387+'abs CO2'!L387+'CH4'!L387*PCG!$C$5+N2O!L387*PCG!$C$6+HFC!L387+PFC!L387+'SF6'!L387</f>
        <v>0</v>
      </c>
      <c r="M387" s="94">
        <f>+'CO2'!M387+'abs CO2'!M387+'CH4'!M387*PCG!$C$5+N2O!M387*PCG!$C$6+HFC!M387+PFC!M387+'SF6'!M387</f>
        <v>0</v>
      </c>
      <c r="N387" s="94">
        <f>+'CO2'!N387+'abs CO2'!N387+'CH4'!N387*PCG!$C$5+N2O!N387*PCG!$C$6+HFC!N387+PFC!N387+'SF6'!N387</f>
        <v>0</v>
      </c>
      <c r="O387" s="94">
        <f>+'CO2'!O387+'abs CO2'!O387+'CH4'!O387*PCG!$C$5+N2O!O387*PCG!$C$6+HFC!O387+PFC!O387+'SF6'!O387</f>
        <v>0</v>
      </c>
      <c r="P387" s="94">
        <f>+'CO2'!P387+'abs CO2'!P387+'CH4'!P387*PCG!$C$5+N2O!P387*PCG!$C$6+HFC!P387+PFC!P387+'SF6'!P387</f>
        <v>0</v>
      </c>
      <c r="Q387" s="94">
        <f>+'CO2'!Q387+'abs CO2'!Q387+'CH4'!Q387*PCG!$C$5+N2O!Q387*PCG!$C$6+HFC!Q387+PFC!Q387+'SF6'!Q387</f>
        <v>0</v>
      </c>
      <c r="R387" s="94">
        <f>+'CO2'!R387+'abs CO2'!R387+'CH4'!R387*PCG!$C$5+N2O!R387*PCG!$C$6+HFC!R387+PFC!R387+'SF6'!R387</f>
        <v>0</v>
      </c>
      <c r="S387" s="94">
        <f>+'CO2'!S387+'abs CO2'!S387+'CH4'!S387*PCG!$C$5+N2O!S387*PCG!$C$6+HFC!S387+PFC!S387+'SF6'!S387</f>
        <v>0</v>
      </c>
      <c r="T387" s="94">
        <f>+'CO2'!T387+'abs CO2'!T387+'CH4'!T387*PCG!$C$5+N2O!T387*PCG!$C$6+HFC!T387+PFC!T387+'SF6'!T387</f>
        <v>0</v>
      </c>
      <c r="U387" s="94">
        <f>+'CO2'!U387+'abs CO2'!U387+'CH4'!U387*PCG!$C$5+N2O!U387*PCG!$C$6+HFC!U387+PFC!U387+'SF6'!U387</f>
        <v>0</v>
      </c>
      <c r="V387" s="94">
        <f>+'CO2'!V387+'abs CO2'!V387+'CH4'!V387*PCG!$C$5+N2O!V387*PCG!$C$6+HFC!V387+PFC!V387+'SF6'!V387</f>
        <v>0</v>
      </c>
      <c r="W387" s="94">
        <f>+'CO2'!W387+'abs CO2'!W387+'CH4'!W387*PCG!$C$5+N2O!W387*PCG!$C$6+HFC!W387+PFC!W387+'SF6'!W387</f>
        <v>0</v>
      </c>
      <c r="X387" s="94">
        <f>+'CO2'!X387+'abs CO2'!X387+'CH4'!X387*PCG!$C$5+N2O!X387*PCG!$C$6+HFC!X387+PFC!X387+'SF6'!X387</f>
        <v>0</v>
      </c>
      <c r="Y387" s="94">
        <f>+'CO2'!Y387+'abs CO2'!Y387+'CH4'!Y387*PCG!$C$5+N2O!Y387*PCG!$C$6+HFC!Y387+PFC!Y387+'SF6'!Y387</f>
        <v>0</v>
      </c>
      <c r="Z387" s="94">
        <f>+'CO2'!Z387+'abs CO2'!Z387+'CH4'!Z387*PCG!$C$5+N2O!Z387*PCG!$C$6+HFC!Z387+PFC!Z387+'SF6'!Z387</f>
        <v>0</v>
      </c>
      <c r="AA387" s="94">
        <f>+'CO2'!AA387+'abs CO2'!AA387+'CH4'!AA387*PCG!$C$5+N2O!AA387*PCG!$C$6+HFC!AA387+PFC!AA387+'SF6'!AA387</f>
        <v>0</v>
      </c>
      <c r="AB387" s="94">
        <f>+'CO2'!AB387+'abs CO2'!AB387+'CH4'!AB387*PCG!$C$5+N2O!AB387*PCG!$C$6+HFC!AB387+PFC!AB387+'SF6'!AB387</f>
        <v>0</v>
      </c>
      <c r="AC387" s="94">
        <f>+'CO2'!AC387+'abs CO2'!AC387+'CH4'!AC387*PCG!$C$5+N2O!AC387*PCG!$C$6+HFC!AC387+PFC!AC387+'SF6'!AC387</f>
        <v>0</v>
      </c>
      <c r="AD387" s="94">
        <f>+'CO2'!AD387+'abs CO2'!AD387+'CH4'!AD387*PCG!$C$5+N2O!AD387*PCG!$C$6+HFC!AD387+PFC!AD387+'SF6'!AD387</f>
        <v>0</v>
      </c>
      <c r="AE387" s="94">
        <f>+'CO2'!AE387+'abs CO2'!AE387+'CH4'!AE387*PCG!$C$5+N2O!AE387*PCG!$C$6+HFC!AE387+PFC!AE387+'SF6'!AE387</f>
        <v>0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0</v>
      </c>
      <c r="D388" s="94">
        <f>+'CO2'!D388+'abs CO2'!D388+'CH4'!D388*PCG!$C$5+N2O!D388*PCG!$C$6+HFC!D388+PFC!D388+'SF6'!D388</f>
        <v>0</v>
      </c>
      <c r="E388" s="94">
        <f>+'CO2'!E388+'abs CO2'!E388+'CH4'!E388*PCG!$C$5+N2O!E388*PCG!$C$6+HFC!E388+PFC!E388+'SF6'!E388</f>
        <v>0</v>
      </c>
      <c r="F388" s="94">
        <f>+'CO2'!F388+'abs CO2'!F388+'CH4'!F388*PCG!$C$5+N2O!F388*PCG!$C$6+HFC!F388+PFC!F388+'SF6'!F388</f>
        <v>0</v>
      </c>
      <c r="G388" s="94">
        <f>+'CO2'!G388+'abs CO2'!G388+'CH4'!G388*PCG!$C$5+N2O!G388*PCG!$C$6+HFC!G388+PFC!G388+'SF6'!G388</f>
        <v>0</v>
      </c>
      <c r="H388" s="94">
        <f>+'CO2'!H388+'abs CO2'!H388+'CH4'!H388*PCG!$C$5+N2O!H388*PCG!$C$6+HFC!H388+PFC!H388+'SF6'!H388</f>
        <v>0</v>
      </c>
      <c r="I388" s="94">
        <f>+'CO2'!I388+'abs CO2'!I388+'CH4'!I388*PCG!$C$5+N2O!I388*PCG!$C$6+HFC!I388+PFC!I388+'SF6'!I388</f>
        <v>0</v>
      </c>
      <c r="J388" s="94">
        <f>+'CO2'!J388+'abs CO2'!J388+'CH4'!J388*PCG!$C$5+N2O!J388*PCG!$C$6+HFC!J388+PFC!J388+'SF6'!J388</f>
        <v>0</v>
      </c>
      <c r="K388" s="94">
        <f>+'CO2'!K388+'abs CO2'!K388+'CH4'!K388*PCG!$C$5+N2O!K388*PCG!$C$6+HFC!K388+PFC!K388+'SF6'!K388</f>
        <v>0</v>
      </c>
      <c r="L388" s="94">
        <f>+'CO2'!L388+'abs CO2'!L388+'CH4'!L388*PCG!$C$5+N2O!L388*PCG!$C$6+HFC!L388+PFC!L388+'SF6'!L388</f>
        <v>0</v>
      </c>
      <c r="M388" s="94">
        <f>+'CO2'!M388+'abs CO2'!M388+'CH4'!M388*PCG!$C$5+N2O!M388*PCG!$C$6+HFC!M388+PFC!M388+'SF6'!M388</f>
        <v>0</v>
      </c>
      <c r="N388" s="94">
        <f>+'CO2'!N388+'abs CO2'!N388+'CH4'!N388*PCG!$C$5+N2O!N388*PCG!$C$6+HFC!N388+PFC!N388+'SF6'!N388</f>
        <v>0</v>
      </c>
      <c r="O388" s="94">
        <f>+'CO2'!O388+'abs CO2'!O388+'CH4'!O388*PCG!$C$5+N2O!O388*PCG!$C$6+HFC!O388+PFC!O388+'SF6'!O388</f>
        <v>0</v>
      </c>
      <c r="P388" s="94">
        <f>+'CO2'!P388+'abs CO2'!P388+'CH4'!P388*PCG!$C$5+N2O!P388*PCG!$C$6+HFC!P388+PFC!P388+'SF6'!P388</f>
        <v>0</v>
      </c>
      <c r="Q388" s="94">
        <f>+'CO2'!Q388+'abs CO2'!Q388+'CH4'!Q388*PCG!$C$5+N2O!Q388*PCG!$C$6+HFC!Q388+PFC!Q388+'SF6'!Q388</f>
        <v>0</v>
      </c>
      <c r="R388" s="94">
        <f>+'CO2'!R388+'abs CO2'!R388+'CH4'!R388*PCG!$C$5+N2O!R388*PCG!$C$6+HFC!R388+PFC!R388+'SF6'!R388</f>
        <v>0</v>
      </c>
      <c r="S388" s="94">
        <f>+'CO2'!S388+'abs CO2'!S388+'CH4'!S388*PCG!$C$5+N2O!S388*PCG!$C$6+HFC!S388+PFC!S388+'SF6'!S388</f>
        <v>0</v>
      </c>
      <c r="T388" s="94">
        <f>+'CO2'!T388+'abs CO2'!T388+'CH4'!T388*PCG!$C$5+N2O!T388*PCG!$C$6+HFC!T388+PFC!T388+'SF6'!T388</f>
        <v>0</v>
      </c>
      <c r="U388" s="94">
        <f>+'CO2'!U388+'abs CO2'!U388+'CH4'!U388*PCG!$C$5+N2O!U388*PCG!$C$6+HFC!U388+PFC!U388+'SF6'!U388</f>
        <v>0</v>
      </c>
      <c r="V388" s="94">
        <f>+'CO2'!V388+'abs CO2'!V388+'CH4'!V388*PCG!$C$5+N2O!V388*PCG!$C$6+HFC!V388+PFC!V388+'SF6'!V388</f>
        <v>0</v>
      </c>
      <c r="W388" s="94">
        <f>+'CO2'!W388+'abs CO2'!W388+'CH4'!W388*PCG!$C$5+N2O!W388*PCG!$C$6+HFC!W388+PFC!W388+'SF6'!W388</f>
        <v>0</v>
      </c>
      <c r="X388" s="94">
        <f>+'CO2'!X388+'abs CO2'!X388+'CH4'!X388*PCG!$C$5+N2O!X388*PCG!$C$6+HFC!X388+PFC!X388+'SF6'!X388</f>
        <v>0</v>
      </c>
      <c r="Y388" s="94">
        <f>+'CO2'!Y388+'abs CO2'!Y388+'CH4'!Y388*PCG!$C$5+N2O!Y388*PCG!$C$6+HFC!Y388+PFC!Y388+'SF6'!Y388</f>
        <v>0</v>
      </c>
      <c r="Z388" s="94">
        <f>+'CO2'!Z388+'abs CO2'!Z388+'CH4'!Z388*PCG!$C$5+N2O!Z388*PCG!$C$6+HFC!Z388+PFC!Z388+'SF6'!Z388</f>
        <v>0</v>
      </c>
      <c r="AA388" s="94">
        <f>+'CO2'!AA388+'abs CO2'!AA388+'CH4'!AA388*PCG!$C$5+N2O!AA388*PCG!$C$6+HFC!AA388+PFC!AA388+'SF6'!AA388</f>
        <v>0</v>
      </c>
      <c r="AB388" s="94">
        <f>+'CO2'!AB388+'abs CO2'!AB388+'CH4'!AB388*PCG!$C$5+N2O!AB388*PCG!$C$6+HFC!AB388+PFC!AB388+'SF6'!AB388</f>
        <v>0</v>
      </c>
      <c r="AC388" s="94">
        <f>+'CO2'!AC388+'abs CO2'!AC388+'CH4'!AC388*PCG!$C$5+N2O!AC388*PCG!$C$6+HFC!AC388+PFC!AC388+'SF6'!AC388</f>
        <v>0</v>
      </c>
      <c r="AD388" s="94">
        <f>+'CO2'!AD388+'abs CO2'!AD388+'CH4'!AD388*PCG!$C$5+N2O!AD388*PCG!$C$6+HFC!AD388+PFC!AD388+'SF6'!AD388</f>
        <v>0</v>
      </c>
      <c r="AE388" s="94">
        <f>+'CO2'!AE388+'abs CO2'!AE388+'CH4'!AE388*PCG!$C$5+N2O!AE388*PCG!$C$6+HFC!AE388+PFC!AE388+'SF6'!AE388</f>
        <v>0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6.5608253695999992E-3</v>
      </c>
      <c r="D391" s="33">
        <f t="shared" si="96"/>
        <v>1.2993616640000001E-3</v>
      </c>
      <c r="E391" s="33">
        <f t="shared" si="96"/>
        <v>1.9849896448000002E-3</v>
      </c>
      <c r="F391" s="33">
        <f t="shared" si="96"/>
        <v>1.1057734911999999E-3</v>
      </c>
      <c r="G391" s="33">
        <f t="shared" si="96"/>
        <v>4.6252894719999999E-4</v>
      </c>
      <c r="H391" s="33">
        <f t="shared" si="96"/>
        <v>1.2380728319999999E-3</v>
      </c>
      <c r="I391" s="33">
        <f t="shared" si="96"/>
        <v>9.3827245823999983E-3</v>
      </c>
      <c r="J391" s="33">
        <f t="shared" si="96"/>
        <v>2.0326450739200004E-3</v>
      </c>
      <c r="K391" s="33">
        <f t="shared" si="96"/>
        <v>1.2761526016000003E-3</v>
      </c>
      <c r="L391" s="33">
        <f t="shared" si="96"/>
        <v>8.4132851200000003E-4</v>
      </c>
      <c r="M391" s="33">
        <f t="shared" si="96"/>
        <v>8.0232652799999997E-4</v>
      </c>
      <c r="N391" s="33">
        <f t="shared" si="96"/>
        <v>1.3971548160000001E-3</v>
      </c>
      <c r="O391" s="33">
        <f t="shared" si="96"/>
        <v>1.6482276864000001E-3</v>
      </c>
      <c r="P391" s="33">
        <f t="shared" si="96"/>
        <v>1.6370612070399998E-2</v>
      </c>
      <c r="Q391" s="33">
        <f t="shared" si="96"/>
        <v>2.8852430458879998E-2</v>
      </c>
      <c r="R391" s="33">
        <f t="shared" si="96"/>
        <v>6.0919946239999996E-4</v>
      </c>
      <c r="S391" s="33">
        <f t="shared" si="96"/>
        <v>5.8937569536000002E-3</v>
      </c>
      <c r="T391" s="33">
        <f t="shared" si="96"/>
        <v>0</v>
      </c>
      <c r="U391" s="33">
        <f t="shared" si="96"/>
        <v>0</v>
      </c>
      <c r="V391" s="33">
        <f t="shared" si="96"/>
        <v>0</v>
      </c>
      <c r="W391" s="33">
        <f t="shared" si="96"/>
        <v>0</v>
      </c>
      <c r="X391" s="33">
        <f t="shared" si="96"/>
        <v>0</v>
      </c>
      <c r="Y391" s="33">
        <f t="shared" si="96"/>
        <v>2.9818265600000003E-3</v>
      </c>
      <c r="Z391" s="33">
        <f t="shared" si="96"/>
        <v>0</v>
      </c>
      <c r="AA391" s="33">
        <f t="shared" si="96"/>
        <v>0</v>
      </c>
      <c r="AB391" s="33">
        <f t="shared" si="96"/>
        <v>0</v>
      </c>
      <c r="AC391" s="33">
        <f t="shared" si="96"/>
        <v>1.0854271359999999E-2</v>
      </c>
      <c r="AD391" s="33">
        <f t="shared" si="96"/>
        <v>4.8280094886399994E-3</v>
      </c>
      <c r="AE391" s="33">
        <f t="shared" si="96"/>
        <v>5.1775652505600001E-3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6.5608253695999992E-3</v>
      </c>
      <c r="D392" s="94">
        <f>+'CO2'!D392+'abs CO2'!D392+'CH4'!D392*PCG!$C$5+N2O!D392*PCG!$C$6+HFC!D392+PFC!D392+'SF6'!D392</f>
        <v>1.2993616640000001E-3</v>
      </c>
      <c r="E392" s="94">
        <f>+'CO2'!E392+'abs CO2'!E392+'CH4'!E392*PCG!$C$5+N2O!E392*PCG!$C$6+HFC!E392+PFC!E392+'SF6'!E392</f>
        <v>1.9849896448000002E-3</v>
      </c>
      <c r="F392" s="94">
        <f>+'CO2'!F392+'abs CO2'!F392+'CH4'!F392*PCG!$C$5+N2O!F392*PCG!$C$6+HFC!F392+PFC!F392+'SF6'!F392</f>
        <v>1.1057734911999999E-3</v>
      </c>
      <c r="G392" s="94">
        <f>+'CO2'!G392+'abs CO2'!G392+'CH4'!G392*PCG!$C$5+N2O!G392*PCG!$C$6+HFC!G392+PFC!G392+'SF6'!G392</f>
        <v>4.6252894719999999E-4</v>
      </c>
      <c r="H392" s="94">
        <f>+'CO2'!H392+'abs CO2'!H392+'CH4'!H392*PCG!$C$5+N2O!H392*PCG!$C$6+HFC!H392+PFC!H392+'SF6'!H392</f>
        <v>1.2380728319999999E-3</v>
      </c>
      <c r="I392" s="94">
        <f>+'CO2'!I392+'abs CO2'!I392+'CH4'!I392*PCG!$C$5+N2O!I392*PCG!$C$6+HFC!I392+PFC!I392+'SF6'!I392</f>
        <v>9.3827245823999983E-3</v>
      </c>
      <c r="J392" s="94">
        <f>+'CO2'!J392+'abs CO2'!J392+'CH4'!J392*PCG!$C$5+N2O!J392*PCG!$C$6+HFC!J392+PFC!J392+'SF6'!J392</f>
        <v>2.0326450739200004E-3</v>
      </c>
      <c r="K392" s="94">
        <f>+'CO2'!K392+'abs CO2'!K392+'CH4'!K392*PCG!$C$5+N2O!K392*PCG!$C$6+HFC!K392+PFC!K392+'SF6'!K392</f>
        <v>1.2761526016000003E-3</v>
      </c>
      <c r="L392" s="94">
        <f>+'CO2'!L392+'abs CO2'!L392+'CH4'!L392*PCG!$C$5+N2O!L392*PCG!$C$6+HFC!L392+PFC!L392+'SF6'!L392</f>
        <v>8.4132851200000003E-4</v>
      </c>
      <c r="M392" s="94">
        <f>+'CO2'!M392+'abs CO2'!M392+'CH4'!M392*PCG!$C$5+N2O!M392*PCG!$C$6+HFC!M392+PFC!M392+'SF6'!M392</f>
        <v>8.0232652799999997E-4</v>
      </c>
      <c r="N392" s="94">
        <f>+'CO2'!N392+'abs CO2'!N392+'CH4'!N392*PCG!$C$5+N2O!N392*PCG!$C$6+HFC!N392+PFC!N392+'SF6'!N392</f>
        <v>1.3971548160000001E-3</v>
      </c>
      <c r="O392" s="94">
        <f>+'CO2'!O392+'abs CO2'!O392+'CH4'!O392*PCG!$C$5+N2O!O392*PCG!$C$6+HFC!O392+PFC!O392+'SF6'!O392</f>
        <v>1.6482276864000001E-3</v>
      </c>
      <c r="P392" s="94">
        <f>+'CO2'!P392+'abs CO2'!P392+'CH4'!P392*PCG!$C$5+N2O!P392*PCG!$C$6+HFC!P392+PFC!P392+'SF6'!P392</f>
        <v>1.6370612070399998E-2</v>
      </c>
      <c r="Q392" s="94">
        <f>+'CO2'!Q392+'abs CO2'!Q392+'CH4'!Q392*PCG!$C$5+N2O!Q392*PCG!$C$6+HFC!Q392+PFC!Q392+'SF6'!Q392</f>
        <v>2.8852430458879998E-2</v>
      </c>
      <c r="R392" s="94">
        <f>+'CO2'!R392+'abs CO2'!R392+'CH4'!R392*PCG!$C$5+N2O!R392*PCG!$C$6+HFC!R392+PFC!R392+'SF6'!R392</f>
        <v>6.0919946239999996E-4</v>
      </c>
      <c r="S392" s="94">
        <f>+'CO2'!S392+'abs CO2'!S392+'CH4'!S392*PCG!$C$5+N2O!S392*PCG!$C$6+HFC!S392+PFC!S392+'SF6'!S392</f>
        <v>5.8937569536000002E-3</v>
      </c>
      <c r="T392" s="94">
        <f>+'CO2'!T392+'abs CO2'!T392+'CH4'!T392*PCG!$C$5+N2O!T392*PCG!$C$6+HFC!T392+PFC!T392+'SF6'!T392</f>
        <v>0</v>
      </c>
      <c r="U392" s="94">
        <f>+'CO2'!U392+'abs CO2'!U392+'CH4'!U392*PCG!$C$5+N2O!U392*PCG!$C$6+HFC!U392+PFC!U392+'SF6'!U392</f>
        <v>0</v>
      </c>
      <c r="V392" s="94">
        <f>+'CO2'!V392+'abs CO2'!V392+'CH4'!V392*PCG!$C$5+N2O!V392*PCG!$C$6+HFC!V392+PFC!V392+'SF6'!V392</f>
        <v>0</v>
      </c>
      <c r="W392" s="94">
        <f>+'CO2'!W392+'abs CO2'!W392+'CH4'!W392*PCG!$C$5+N2O!W392*PCG!$C$6+HFC!W392+PFC!W392+'SF6'!W392</f>
        <v>0</v>
      </c>
      <c r="X392" s="94">
        <f>+'CO2'!X392+'abs CO2'!X392+'CH4'!X392*PCG!$C$5+N2O!X392*PCG!$C$6+HFC!X392+PFC!X392+'SF6'!X392</f>
        <v>0</v>
      </c>
      <c r="Y392" s="94">
        <f>+'CO2'!Y392+'abs CO2'!Y392+'CH4'!Y392*PCG!$C$5+N2O!Y392*PCG!$C$6+HFC!Y392+PFC!Y392+'SF6'!Y392</f>
        <v>2.9818265600000003E-3</v>
      </c>
      <c r="Z392" s="94">
        <f>+'CO2'!Z392+'abs CO2'!Z392+'CH4'!Z392*PCG!$C$5+N2O!Z392*PCG!$C$6+HFC!Z392+PFC!Z392+'SF6'!Z392</f>
        <v>0</v>
      </c>
      <c r="AA392" s="94">
        <f>+'CO2'!AA392+'abs CO2'!AA392+'CH4'!AA392*PCG!$C$5+N2O!AA392*PCG!$C$6+HFC!AA392+PFC!AA392+'SF6'!AA392</f>
        <v>0</v>
      </c>
      <c r="AB392" s="94">
        <f>+'CO2'!AB392+'abs CO2'!AB392+'CH4'!AB392*PCG!$C$5+N2O!AB392*PCG!$C$6+HFC!AB392+PFC!AB392+'SF6'!AB392</f>
        <v>0</v>
      </c>
      <c r="AC392" s="94">
        <f>+'CO2'!AC392+'abs CO2'!AC392+'CH4'!AC392*PCG!$C$5+N2O!AC392*PCG!$C$6+HFC!AC392+PFC!AC392+'SF6'!AC392</f>
        <v>1.0854271359999999E-2</v>
      </c>
      <c r="AD392" s="94">
        <f>+'CO2'!AD392+'abs CO2'!AD392+'CH4'!AD392*PCG!$C$5+N2O!AD392*PCG!$C$6+HFC!AD392+PFC!AD392+'SF6'!AD392</f>
        <v>4.8280094886399994E-3</v>
      </c>
      <c r="AE392" s="94">
        <f>+'CO2'!AE392+'abs CO2'!AE392+'CH4'!AE392*PCG!$C$5+N2O!AE392*PCG!$C$6+HFC!AE392+PFC!AE392+'SF6'!AE392</f>
        <v>5.1775652505600001E-3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0</v>
      </c>
      <c r="D393" s="33">
        <f t="shared" si="97"/>
        <v>0</v>
      </c>
      <c r="E393" s="33">
        <f t="shared" si="97"/>
        <v>0</v>
      </c>
      <c r="F393" s="33">
        <f t="shared" si="97"/>
        <v>0</v>
      </c>
      <c r="G393" s="33">
        <f t="shared" si="97"/>
        <v>0</v>
      </c>
      <c r="H393" s="33">
        <f t="shared" si="97"/>
        <v>0</v>
      </c>
      <c r="I393" s="33">
        <f t="shared" si="97"/>
        <v>0</v>
      </c>
      <c r="J393" s="33">
        <f t="shared" si="97"/>
        <v>0</v>
      </c>
      <c r="K393" s="33">
        <f t="shared" si="97"/>
        <v>0</v>
      </c>
      <c r="L393" s="33">
        <f t="shared" si="97"/>
        <v>0</v>
      </c>
      <c r="M393" s="33">
        <f t="shared" si="97"/>
        <v>0</v>
      </c>
      <c r="N393" s="33">
        <f t="shared" si="97"/>
        <v>0</v>
      </c>
      <c r="O393" s="33">
        <f t="shared" si="97"/>
        <v>0</v>
      </c>
      <c r="P393" s="33">
        <f t="shared" si="97"/>
        <v>0</v>
      </c>
      <c r="Q393" s="33">
        <f t="shared" si="97"/>
        <v>0</v>
      </c>
      <c r="R393" s="33">
        <f t="shared" si="97"/>
        <v>0</v>
      </c>
      <c r="S393" s="33">
        <f t="shared" si="97"/>
        <v>0</v>
      </c>
      <c r="T393" s="33">
        <f t="shared" si="97"/>
        <v>0</v>
      </c>
      <c r="U393" s="33">
        <f t="shared" si="97"/>
        <v>0</v>
      </c>
      <c r="V393" s="33">
        <f t="shared" si="97"/>
        <v>0</v>
      </c>
      <c r="W393" s="33">
        <f t="shared" si="97"/>
        <v>0</v>
      </c>
      <c r="X393" s="33">
        <f t="shared" si="97"/>
        <v>0</v>
      </c>
      <c r="Y393" s="33">
        <f t="shared" si="97"/>
        <v>0</v>
      </c>
      <c r="Z393" s="33">
        <f t="shared" si="97"/>
        <v>0</v>
      </c>
      <c r="AA393" s="33">
        <f t="shared" si="97"/>
        <v>0</v>
      </c>
      <c r="AB393" s="33">
        <f t="shared" si="97"/>
        <v>0</v>
      </c>
      <c r="AC393" s="33">
        <f t="shared" si="97"/>
        <v>0</v>
      </c>
      <c r="AD393" s="33">
        <f t="shared" si="97"/>
        <v>0</v>
      </c>
      <c r="AE393" s="33">
        <f t="shared" si="97"/>
        <v>0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0</v>
      </c>
      <c r="D394" s="94">
        <f>+'CO2'!D394+'abs CO2'!D394+'CH4'!D394*PCG!$C$5+N2O!D394*PCG!$C$6+HFC!D394+PFC!D394+'SF6'!D394</f>
        <v>0</v>
      </c>
      <c r="E394" s="94">
        <f>+'CO2'!E394+'abs CO2'!E394+'CH4'!E394*PCG!$C$5+N2O!E394*PCG!$C$6+HFC!E394+PFC!E394+'SF6'!E394</f>
        <v>0</v>
      </c>
      <c r="F394" s="94">
        <f>+'CO2'!F394+'abs CO2'!F394+'CH4'!F394*PCG!$C$5+N2O!F394*PCG!$C$6+HFC!F394+PFC!F394+'SF6'!F394</f>
        <v>0</v>
      </c>
      <c r="G394" s="94">
        <f>+'CO2'!G394+'abs CO2'!G394+'CH4'!G394*PCG!$C$5+N2O!G394*PCG!$C$6+HFC!G394+PFC!G394+'SF6'!G394</f>
        <v>0</v>
      </c>
      <c r="H394" s="94">
        <f>+'CO2'!H394+'abs CO2'!H394+'CH4'!H394*PCG!$C$5+N2O!H394*PCG!$C$6+HFC!H394+PFC!H394+'SF6'!H394</f>
        <v>0</v>
      </c>
      <c r="I394" s="94">
        <f>+'CO2'!I394+'abs CO2'!I394+'CH4'!I394*PCG!$C$5+N2O!I394*PCG!$C$6+HFC!I394+PFC!I394+'SF6'!I394</f>
        <v>0</v>
      </c>
      <c r="J394" s="94">
        <f>+'CO2'!J394+'abs CO2'!J394+'CH4'!J394*PCG!$C$5+N2O!J394*PCG!$C$6+HFC!J394+PFC!J394+'SF6'!J394</f>
        <v>0</v>
      </c>
      <c r="K394" s="94">
        <f>+'CO2'!K394+'abs CO2'!K394+'CH4'!K394*PCG!$C$5+N2O!K394*PCG!$C$6+HFC!K394+PFC!K394+'SF6'!K394</f>
        <v>0</v>
      </c>
      <c r="L394" s="94">
        <f>+'CO2'!L394+'abs CO2'!L394+'CH4'!L394*PCG!$C$5+N2O!L394*PCG!$C$6+HFC!L394+PFC!L394+'SF6'!L394</f>
        <v>0</v>
      </c>
      <c r="M394" s="94">
        <f>+'CO2'!M394+'abs CO2'!M394+'CH4'!M394*PCG!$C$5+N2O!M394*PCG!$C$6+HFC!M394+PFC!M394+'SF6'!M394</f>
        <v>0</v>
      </c>
      <c r="N394" s="94">
        <f>+'CO2'!N394+'abs CO2'!N394+'CH4'!N394*PCG!$C$5+N2O!N394*PCG!$C$6+HFC!N394+PFC!N394+'SF6'!N394</f>
        <v>0</v>
      </c>
      <c r="O394" s="94">
        <f>+'CO2'!O394+'abs CO2'!O394+'CH4'!O394*PCG!$C$5+N2O!O394*PCG!$C$6+HFC!O394+PFC!O394+'SF6'!O394</f>
        <v>0</v>
      </c>
      <c r="P394" s="94">
        <f>+'CO2'!P394+'abs CO2'!P394+'CH4'!P394*PCG!$C$5+N2O!P394*PCG!$C$6+HFC!P394+PFC!P394+'SF6'!P394</f>
        <v>0</v>
      </c>
      <c r="Q394" s="94">
        <f>+'CO2'!Q394+'abs CO2'!Q394+'CH4'!Q394*PCG!$C$5+N2O!Q394*PCG!$C$6+HFC!Q394+PFC!Q394+'SF6'!Q394</f>
        <v>0</v>
      </c>
      <c r="R394" s="94">
        <f>+'CO2'!R394+'abs CO2'!R394+'CH4'!R394*PCG!$C$5+N2O!R394*PCG!$C$6+HFC!R394+PFC!R394+'SF6'!R394</f>
        <v>0</v>
      </c>
      <c r="S394" s="94">
        <f>+'CO2'!S394+'abs CO2'!S394+'CH4'!S394*PCG!$C$5+N2O!S394*PCG!$C$6+HFC!S394+PFC!S394+'SF6'!S394</f>
        <v>0</v>
      </c>
      <c r="T394" s="94">
        <f>+'CO2'!T394+'abs CO2'!T394+'CH4'!T394*PCG!$C$5+N2O!T394*PCG!$C$6+HFC!T394+PFC!T394+'SF6'!T394</f>
        <v>0</v>
      </c>
      <c r="U394" s="94">
        <f>+'CO2'!U394+'abs CO2'!U394+'CH4'!U394*PCG!$C$5+N2O!U394*PCG!$C$6+HFC!U394+PFC!U394+'SF6'!U394</f>
        <v>0</v>
      </c>
      <c r="V394" s="94">
        <f>+'CO2'!V394+'abs CO2'!V394+'CH4'!V394*PCG!$C$5+N2O!V394*PCG!$C$6+HFC!V394+PFC!V394+'SF6'!V394</f>
        <v>0</v>
      </c>
      <c r="W394" s="94">
        <f>+'CO2'!W394+'abs CO2'!W394+'CH4'!W394*PCG!$C$5+N2O!W394*PCG!$C$6+HFC!W394+PFC!W394+'SF6'!W394</f>
        <v>0</v>
      </c>
      <c r="X394" s="94">
        <f>+'CO2'!X394+'abs CO2'!X394+'CH4'!X394*PCG!$C$5+N2O!X394*PCG!$C$6+HFC!X394+PFC!X394+'SF6'!X394</f>
        <v>0</v>
      </c>
      <c r="Y394" s="94">
        <f>+'CO2'!Y394+'abs CO2'!Y394+'CH4'!Y394*PCG!$C$5+N2O!Y394*PCG!$C$6+HFC!Y394+PFC!Y394+'SF6'!Y394</f>
        <v>0</v>
      </c>
      <c r="Z394" s="94">
        <f>+'CO2'!Z394+'abs CO2'!Z394+'CH4'!Z394*PCG!$C$5+N2O!Z394*PCG!$C$6+HFC!Z394+PFC!Z394+'SF6'!Z394</f>
        <v>0</v>
      </c>
      <c r="AA394" s="94">
        <f>+'CO2'!AA394+'abs CO2'!AA394+'CH4'!AA394*PCG!$C$5+N2O!AA394*PCG!$C$6+HFC!AA394+PFC!AA394+'SF6'!AA394</f>
        <v>0</v>
      </c>
      <c r="AB394" s="94">
        <f>+'CO2'!AB394+'abs CO2'!AB394+'CH4'!AB394*PCG!$C$5+N2O!AB394*PCG!$C$6+HFC!AB394+PFC!AB394+'SF6'!AB394</f>
        <v>0</v>
      </c>
      <c r="AC394" s="94">
        <f>+'CO2'!AC394+'abs CO2'!AC394+'CH4'!AC394*PCG!$C$5+N2O!AC394*PCG!$C$6+HFC!AC394+PFC!AC394+'SF6'!AC394</f>
        <v>0</v>
      </c>
      <c r="AD394" s="94">
        <f>+'CO2'!AD394+'abs CO2'!AD394+'CH4'!AD394*PCG!$C$5+N2O!AD394*PCG!$C$6+HFC!AD394+PFC!AD394+'SF6'!AD394</f>
        <v>0</v>
      </c>
      <c r="AE394" s="94">
        <f>+'CO2'!AE394+'abs CO2'!AE394+'CH4'!AE394*PCG!$C$5+N2O!AE394*PCG!$C$6+HFC!AE394+PFC!AE394+'SF6'!AE394</f>
        <v>0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0</v>
      </c>
      <c r="D395" s="94">
        <f>+'CO2'!D395+'abs CO2'!D395+'CH4'!D395*PCG!$C$5+N2O!D395*PCG!$C$6+HFC!D395+PFC!D395+'SF6'!D395</f>
        <v>0</v>
      </c>
      <c r="E395" s="94">
        <f>+'CO2'!E395+'abs CO2'!E395+'CH4'!E395*PCG!$C$5+N2O!E395*PCG!$C$6+HFC!E395+PFC!E395+'SF6'!E395</f>
        <v>0</v>
      </c>
      <c r="F395" s="94">
        <f>+'CO2'!F395+'abs CO2'!F395+'CH4'!F395*PCG!$C$5+N2O!F395*PCG!$C$6+HFC!F395+PFC!F395+'SF6'!F395</f>
        <v>0</v>
      </c>
      <c r="G395" s="94">
        <f>+'CO2'!G395+'abs CO2'!G395+'CH4'!G395*PCG!$C$5+N2O!G395*PCG!$C$6+HFC!G395+PFC!G395+'SF6'!G395</f>
        <v>0</v>
      </c>
      <c r="H395" s="94">
        <f>+'CO2'!H395+'abs CO2'!H395+'CH4'!H395*PCG!$C$5+N2O!H395*PCG!$C$6+HFC!H395+PFC!H395+'SF6'!H395</f>
        <v>0</v>
      </c>
      <c r="I395" s="94">
        <f>+'CO2'!I395+'abs CO2'!I395+'CH4'!I395*PCG!$C$5+N2O!I395*PCG!$C$6+HFC!I395+PFC!I395+'SF6'!I395</f>
        <v>0</v>
      </c>
      <c r="J395" s="94">
        <f>+'CO2'!J395+'abs CO2'!J395+'CH4'!J395*PCG!$C$5+N2O!J395*PCG!$C$6+HFC!J395+PFC!J395+'SF6'!J395</f>
        <v>0</v>
      </c>
      <c r="K395" s="94">
        <f>+'CO2'!K395+'abs CO2'!K395+'CH4'!K395*PCG!$C$5+N2O!K395*PCG!$C$6+HFC!K395+PFC!K395+'SF6'!K395</f>
        <v>0</v>
      </c>
      <c r="L395" s="94">
        <f>+'CO2'!L395+'abs CO2'!L395+'CH4'!L395*PCG!$C$5+N2O!L395*PCG!$C$6+HFC!L395+PFC!L395+'SF6'!L395</f>
        <v>0</v>
      </c>
      <c r="M395" s="94">
        <f>+'CO2'!M395+'abs CO2'!M395+'CH4'!M395*PCG!$C$5+N2O!M395*PCG!$C$6+HFC!M395+PFC!M395+'SF6'!M395</f>
        <v>0</v>
      </c>
      <c r="N395" s="94">
        <f>+'CO2'!N395+'abs CO2'!N395+'CH4'!N395*PCG!$C$5+N2O!N395*PCG!$C$6+HFC!N395+PFC!N395+'SF6'!N395</f>
        <v>0</v>
      </c>
      <c r="O395" s="94">
        <f>+'CO2'!O395+'abs CO2'!O395+'CH4'!O395*PCG!$C$5+N2O!O395*PCG!$C$6+HFC!O395+PFC!O395+'SF6'!O395</f>
        <v>0</v>
      </c>
      <c r="P395" s="94">
        <f>+'CO2'!P395+'abs CO2'!P395+'CH4'!P395*PCG!$C$5+N2O!P395*PCG!$C$6+HFC!P395+PFC!P395+'SF6'!P395</f>
        <v>0</v>
      </c>
      <c r="Q395" s="94">
        <f>+'CO2'!Q395+'abs CO2'!Q395+'CH4'!Q395*PCG!$C$5+N2O!Q395*PCG!$C$6+HFC!Q395+PFC!Q395+'SF6'!Q395</f>
        <v>0</v>
      </c>
      <c r="R395" s="94">
        <f>+'CO2'!R395+'abs CO2'!R395+'CH4'!R395*PCG!$C$5+N2O!R395*PCG!$C$6+HFC!R395+PFC!R395+'SF6'!R395</f>
        <v>0</v>
      </c>
      <c r="S395" s="94">
        <f>+'CO2'!S395+'abs CO2'!S395+'CH4'!S395*PCG!$C$5+N2O!S395*PCG!$C$6+HFC!S395+PFC!S395+'SF6'!S395</f>
        <v>0</v>
      </c>
      <c r="T395" s="94">
        <f>+'CO2'!T395+'abs CO2'!T395+'CH4'!T395*PCG!$C$5+N2O!T395*PCG!$C$6+HFC!T395+PFC!T395+'SF6'!T395</f>
        <v>0</v>
      </c>
      <c r="U395" s="94">
        <f>+'CO2'!U395+'abs CO2'!U395+'CH4'!U395*PCG!$C$5+N2O!U395*PCG!$C$6+HFC!U395+PFC!U395+'SF6'!U395</f>
        <v>0</v>
      </c>
      <c r="V395" s="94">
        <f>+'CO2'!V395+'abs CO2'!V395+'CH4'!V395*PCG!$C$5+N2O!V395*PCG!$C$6+HFC!V395+PFC!V395+'SF6'!V395</f>
        <v>0</v>
      </c>
      <c r="W395" s="94">
        <f>+'CO2'!W395+'abs CO2'!W395+'CH4'!W395*PCG!$C$5+N2O!W395*PCG!$C$6+HFC!W395+PFC!W395+'SF6'!W395</f>
        <v>0</v>
      </c>
      <c r="X395" s="94">
        <f>+'CO2'!X395+'abs CO2'!X395+'CH4'!X395*PCG!$C$5+N2O!X395*PCG!$C$6+HFC!X395+PFC!X395+'SF6'!X395</f>
        <v>0</v>
      </c>
      <c r="Y395" s="94">
        <f>+'CO2'!Y395+'abs CO2'!Y395+'CH4'!Y395*PCG!$C$5+N2O!Y395*PCG!$C$6+HFC!Y395+PFC!Y395+'SF6'!Y395</f>
        <v>0</v>
      </c>
      <c r="Z395" s="94">
        <f>+'CO2'!Z395+'abs CO2'!Z395+'CH4'!Z395*PCG!$C$5+N2O!Z395*PCG!$C$6+HFC!Z395+PFC!Z395+'SF6'!Z395</f>
        <v>0</v>
      </c>
      <c r="AA395" s="94">
        <f>+'CO2'!AA395+'abs CO2'!AA395+'CH4'!AA395*PCG!$C$5+N2O!AA395*PCG!$C$6+HFC!AA395+PFC!AA395+'SF6'!AA395</f>
        <v>0</v>
      </c>
      <c r="AB395" s="94">
        <f>+'CO2'!AB395+'abs CO2'!AB395+'CH4'!AB395*PCG!$C$5+N2O!AB395*PCG!$C$6+HFC!AB395+PFC!AB395+'SF6'!AB395</f>
        <v>0</v>
      </c>
      <c r="AC395" s="94">
        <f>+'CO2'!AC395+'abs CO2'!AC395+'CH4'!AC395*PCG!$C$5+N2O!AC395*PCG!$C$6+HFC!AC395+PFC!AC395+'SF6'!AC395</f>
        <v>0</v>
      </c>
      <c r="AD395" s="94">
        <f>+'CO2'!AD395+'abs CO2'!AD395+'CH4'!AD395*PCG!$C$5+N2O!AD395*PCG!$C$6+HFC!AD395+PFC!AD395+'SF6'!AD395</f>
        <v>0</v>
      </c>
      <c r="AE395" s="94">
        <f>+'CO2'!AE395+'abs CO2'!AE395+'CH4'!AE395*PCG!$C$5+N2O!AE395*PCG!$C$6+HFC!AE395+PFC!AE395+'SF6'!AE395</f>
        <v>0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0</v>
      </c>
      <c r="D399" s="33">
        <f t="shared" si="98"/>
        <v>0</v>
      </c>
      <c r="E399" s="33">
        <f t="shared" si="98"/>
        <v>0</v>
      </c>
      <c r="F399" s="33">
        <f t="shared" si="98"/>
        <v>0</v>
      </c>
      <c r="G399" s="33">
        <f t="shared" si="98"/>
        <v>0</v>
      </c>
      <c r="H399" s="33">
        <f t="shared" si="98"/>
        <v>0</v>
      </c>
      <c r="I399" s="33">
        <f t="shared" si="98"/>
        <v>0</v>
      </c>
      <c r="J399" s="33">
        <f t="shared" si="98"/>
        <v>0</v>
      </c>
      <c r="K399" s="33">
        <f t="shared" si="98"/>
        <v>0</v>
      </c>
      <c r="L399" s="33">
        <f t="shared" si="98"/>
        <v>0</v>
      </c>
      <c r="M399" s="33">
        <f t="shared" si="98"/>
        <v>0</v>
      </c>
      <c r="N399" s="33">
        <f t="shared" si="98"/>
        <v>0</v>
      </c>
      <c r="O399" s="33">
        <f t="shared" si="98"/>
        <v>0</v>
      </c>
      <c r="P399" s="33">
        <f t="shared" si="98"/>
        <v>0</v>
      </c>
      <c r="Q399" s="33">
        <f t="shared" si="98"/>
        <v>0</v>
      </c>
      <c r="R399" s="33">
        <f t="shared" si="98"/>
        <v>0</v>
      </c>
      <c r="S399" s="33">
        <f t="shared" si="98"/>
        <v>0</v>
      </c>
      <c r="T399" s="33">
        <f t="shared" si="98"/>
        <v>0</v>
      </c>
      <c r="U399" s="33">
        <f t="shared" si="98"/>
        <v>0</v>
      </c>
      <c r="V399" s="33">
        <f t="shared" si="98"/>
        <v>0</v>
      </c>
      <c r="W399" s="33">
        <f t="shared" si="98"/>
        <v>0</v>
      </c>
      <c r="X399" s="33">
        <f t="shared" si="98"/>
        <v>0</v>
      </c>
      <c r="Y399" s="33">
        <f t="shared" si="98"/>
        <v>0</v>
      </c>
      <c r="Z399" s="33">
        <f t="shared" si="98"/>
        <v>0</v>
      </c>
      <c r="AA399" s="33">
        <f t="shared" si="98"/>
        <v>0</v>
      </c>
      <c r="AB399" s="33">
        <f t="shared" si="98"/>
        <v>0</v>
      </c>
      <c r="AC399" s="33">
        <f t="shared" si="98"/>
        <v>0</v>
      </c>
      <c r="AD399" s="33">
        <f t="shared" si="98"/>
        <v>0</v>
      </c>
      <c r="AE399" s="33">
        <f t="shared" si="98"/>
        <v>0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0</v>
      </c>
      <c r="D401" s="33">
        <f t="shared" si="99"/>
        <v>0</v>
      </c>
      <c r="E401" s="33">
        <f t="shared" si="99"/>
        <v>0</v>
      </c>
      <c r="F401" s="33">
        <f t="shared" si="99"/>
        <v>0</v>
      </c>
      <c r="G401" s="33">
        <f t="shared" si="99"/>
        <v>0</v>
      </c>
      <c r="H401" s="33">
        <f t="shared" si="99"/>
        <v>0</v>
      </c>
      <c r="I401" s="33">
        <f t="shared" si="99"/>
        <v>0</v>
      </c>
      <c r="J401" s="33">
        <f t="shared" si="99"/>
        <v>0</v>
      </c>
      <c r="K401" s="33">
        <f t="shared" si="99"/>
        <v>0</v>
      </c>
      <c r="L401" s="33">
        <f t="shared" si="99"/>
        <v>0</v>
      </c>
      <c r="M401" s="33">
        <f t="shared" si="99"/>
        <v>0</v>
      </c>
      <c r="N401" s="33">
        <f t="shared" si="99"/>
        <v>0</v>
      </c>
      <c r="O401" s="33">
        <f t="shared" si="99"/>
        <v>0</v>
      </c>
      <c r="P401" s="33">
        <f t="shared" si="99"/>
        <v>0</v>
      </c>
      <c r="Q401" s="33">
        <f t="shared" si="99"/>
        <v>0</v>
      </c>
      <c r="R401" s="33">
        <f t="shared" si="99"/>
        <v>0</v>
      </c>
      <c r="S401" s="33">
        <f t="shared" si="99"/>
        <v>0</v>
      </c>
      <c r="T401" s="33">
        <f t="shared" si="99"/>
        <v>0</v>
      </c>
      <c r="U401" s="33">
        <f t="shared" si="99"/>
        <v>0</v>
      </c>
      <c r="V401" s="33">
        <f t="shared" si="99"/>
        <v>0</v>
      </c>
      <c r="W401" s="33">
        <f t="shared" si="99"/>
        <v>0</v>
      </c>
      <c r="X401" s="33">
        <f t="shared" si="99"/>
        <v>0</v>
      </c>
      <c r="Y401" s="33">
        <f t="shared" si="99"/>
        <v>0</v>
      </c>
      <c r="Z401" s="33">
        <f t="shared" si="99"/>
        <v>0</v>
      </c>
      <c r="AA401" s="33">
        <f t="shared" si="99"/>
        <v>0</v>
      </c>
      <c r="AB401" s="33">
        <f t="shared" si="99"/>
        <v>0</v>
      </c>
      <c r="AC401" s="33">
        <f t="shared" si="99"/>
        <v>0</v>
      </c>
      <c r="AD401" s="33">
        <f t="shared" si="99"/>
        <v>0</v>
      </c>
      <c r="AE401" s="33">
        <f t="shared" si="99"/>
        <v>0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0</v>
      </c>
      <c r="D402" s="94">
        <f>+'CO2'!D402+'abs CO2'!D402+'CH4'!D402*PCG!$C$5+N2O!D402*PCG!$C$6+HFC!D402+PFC!D402+'SF6'!D402</f>
        <v>0</v>
      </c>
      <c r="E402" s="94">
        <f>+'CO2'!E402+'abs CO2'!E402+'CH4'!E402*PCG!$C$5+N2O!E402*PCG!$C$6+HFC!E402+PFC!E402+'SF6'!E402</f>
        <v>0</v>
      </c>
      <c r="F402" s="94">
        <f>+'CO2'!F402+'abs CO2'!F402+'CH4'!F402*PCG!$C$5+N2O!F402*PCG!$C$6+HFC!F402+PFC!F402+'SF6'!F402</f>
        <v>0</v>
      </c>
      <c r="G402" s="94">
        <f>+'CO2'!G402+'abs CO2'!G402+'CH4'!G402*PCG!$C$5+N2O!G402*PCG!$C$6+HFC!G402+PFC!G402+'SF6'!G402</f>
        <v>0</v>
      </c>
      <c r="H402" s="94">
        <f>+'CO2'!H402+'abs CO2'!H402+'CH4'!H402*PCG!$C$5+N2O!H402*PCG!$C$6+HFC!H402+PFC!H402+'SF6'!H402</f>
        <v>0</v>
      </c>
      <c r="I402" s="94">
        <f>+'CO2'!I402+'abs CO2'!I402+'CH4'!I402*PCG!$C$5+N2O!I402*PCG!$C$6+HFC!I402+PFC!I402+'SF6'!I402</f>
        <v>0</v>
      </c>
      <c r="J402" s="94">
        <f>+'CO2'!J402+'abs CO2'!J402+'CH4'!J402*PCG!$C$5+N2O!J402*PCG!$C$6+HFC!J402+PFC!J402+'SF6'!J402</f>
        <v>0</v>
      </c>
      <c r="K402" s="94">
        <f>+'CO2'!K402+'abs CO2'!K402+'CH4'!K402*PCG!$C$5+N2O!K402*PCG!$C$6+HFC!K402+PFC!K402+'SF6'!K402</f>
        <v>0</v>
      </c>
      <c r="L402" s="94">
        <f>+'CO2'!L402+'abs CO2'!L402+'CH4'!L402*PCG!$C$5+N2O!L402*PCG!$C$6+HFC!L402+PFC!L402+'SF6'!L402</f>
        <v>0</v>
      </c>
      <c r="M402" s="94">
        <f>+'CO2'!M402+'abs CO2'!M402+'CH4'!M402*PCG!$C$5+N2O!M402*PCG!$C$6+HFC!M402+PFC!M402+'SF6'!M402</f>
        <v>0</v>
      </c>
      <c r="N402" s="94">
        <f>+'CO2'!N402+'abs CO2'!N402+'CH4'!N402*PCG!$C$5+N2O!N402*PCG!$C$6+HFC!N402+PFC!N402+'SF6'!N402</f>
        <v>0</v>
      </c>
      <c r="O402" s="94">
        <f>+'CO2'!O402+'abs CO2'!O402+'CH4'!O402*PCG!$C$5+N2O!O402*PCG!$C$6+HFC!O402+PFC!O402+'SF6'!O402</f>
        <v>0</v>
      </c>
      <c r="P402" s="94">
        <f>+'CO2'!P402+'abs CO2'!P402+'CH4'!P402*PCG!$C$5+N2O!P402*PCG!$C$6+HFC!P402+PFC!P402+'SF6'!P402</f>
        <v>0</v>
      </c>
      <c r="Q402" s="94">
        <f>+'CO2'!Q402+'abs CO2'!Q402+'CH4'!Q402*PCG!$C$5+N2O!Q402*PCG!$C$6+HFC!Q402+PFC!Q402+'SF6'!Q402</f>
        <v>0</v>
      </c>
      <c r="R402" s="94">
        <f>+'CO2'!R402+'abs CO2'!R402+'CH4'!R402*PCG!$C$5+N2O!R402*PCG!$C$6+HFC!R402+PFC!R402+'SF6'!R402</f>
        <v>0</v>
      </c>
      <c r="S402" s="94">
        <f>+'CO2'!S402+'abs CO2'!S402+'CH4'!S402*PCG!$C$5+N2O!S402*PCG!$C$6+HFC!S402+PFC!S402+'SF6'!S402</f>
        <v>0</v>
      </c>
      <c r="T402" s="94">
        <f>+'CO2'!T402+'abs CO2'!T402+'CH4'!T402*PCG!$C$5+N2O!T402*PCG!$C$6+HFC!T402+PFC!T402+'SF6'!T402</f>
        <v>0</v>
      </c>
      <c r="U402" s="94">
        <f>+'CO2'!U402+'abs CO2'!U402+'CH4'!U402*PCG!$C$5+N2O!U402*PCG!$C$6+HFC!U402+PFC!U402+'SF6'!U402</f>
        <v>0</v>
      </c>
      <c r="V402" s="94">
        <f>+'CO2'!V402+'abs CO2'!V402+'CH4'!V402*PCG!$C$5+N2O!V402*PCG!$C$6+HFC!V402+PFC!V402+'SF6'!V402</f>
        <v>0</v>
      </c>
      <c r="W402" s="94">
        <f>+'CO2'!W402+'abs CO2'!W402+'CH4'!W402*PCG!$C$5+N2O!W402*PCG!$C$6+HFC!W402+PFC!W402+'SF6'!W402</f>
        <v>0</v>
      </c>
      <c r="X402" s="94">
        <f>+'CO2'!X402+'abs CO2'!X402+'CH4'!X402*PCG!$C$5+N2O!X402*PCG!$C$6+HFC!X402+PFC!X402+'SF6'!X402</f>
        <v>0</v>
      </c>
      <c r="Y402" s="94">
        <f>+'CO2'!Y402+'abs CO2'!Y402+'CH4'!Y402*PCG!$C$5+N2O!Y402*PCG!$C$6+HFC!Y402+PFC!Y402+'SF6'!Y402</f>
        <v>0</v>
      </c>
      <c r="Z402" s="94">
        <f>+'CO2'!Z402+'abs CO2'!Z402+'CH4'!Z402*PCG!$C$5+N2O!Z402*PCG!$C$6+HFC!Z402+PFC!Z402+'SF6'!Z402</f>
        <v>0</v>
      </c>
      <c r="AA402" s="94">
        <f>+'CO2'!AA402+'abs CO2'!AA402+'CH4'!AA402*PCG!$C$5+N2O!AA402*PCG!$C$6+HFC!AA402+PFC!AA402+'SF6'!AA402</f>
        <v>0</v>
      </c>
      <c r="AB402" s="94">
        <f>+'CO2'!AB402+'abs CO2'!AB402+'CH4'!AB402*PCG!$C$5+N2O!AB402*PCG!$C$6+HFC!AB402+PFC!AB402+'SF6'!AB402</f>
        <v>0</v>
      </c>
      <c r="AC402" s="94">
        <f>+'CO2'!AC402+'abs CO2'!AC402+'CH4'!AC402*PCG!$C$5+N2O!AC402*PCG!$C$6+HFC!AC402+PFC!AC402+'SF6'!AC402</f>
        <v>0</v>
      </c>
      <c r="AD402" s="94">
        <f>+'CO2'!AD402+'abs CO2'!AD402+'CH4'!AD402*PCG!$C$5+N2O!AD402*PCG!$C$6+HFC!AD402+PFC!AD402+'SF6'!AD402</f>
        <v>0</v>
      </c>
      <c r="AE402" s="94">
        <f>+'CO2'!AE402+'abs CO2'!AE402+'CH4'!AE402*PCG!$C$5+N2O!AE402*PCG!$C$6+HFC!AE402+PFC!AE402+'SF6'!AE402</f>
        <v>0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0</v>
      </c>
      <c r="D403" s="94">
        <f>+'CO2'!D403+'abs CO2'!D403+'CH4'!D403*PCG!$C$5+N2O!D403*PCG!$C$6+HFC!D403+PFC!D403+'SF6'!D403</f>
        <v>0</v>
      </c>
      <c r="E403" s="94">
        <f>+'CO2'!E403+'abs CO2'!E403+'CH4'!E403*PCG!$C$5+N2O!E403*PCG!$C$6+HFC!E403+PFC!E403+'SF6'!E403</f>
        <v>0</v>
      </c>
      <c r="F403" s="94">
        <f>+'CO2'!F403+'abs CO2'!F403+'CH4'!F403*PCG!$C$5+N2O!F403*PCG!$C$6+HFC!F403+PFC!F403+'SF6'!F403</f>
        <v>0</v>
      </c>
      <c r="G403" s="94">
        <f>+'CO2'!G403+'abs CO2'!G403+'CH4'!G403*PCG!$C$5+N2O!G403*PCG!$C$6+HFC!G403+PFC!G403+'SF6'!G403</f>
        <v>0</v>
      </c>
      <c r="H403" s="94">
        <f>+'CO2'!H403+'abs CO2'!H403+'CH4'!H403*PCG!$C$5+N2O!H403*PCG!$C$6+HFC!H403+PFC!H403+'SF6'!H403</f>
        <v>0</v>
      </c>
      <c r="I403" s="94">
        <f>+'CO2'!I403+'abs CO2'!I403+'CH4'!I403*PCG!$C$5+N2O!I403*PCG!$C$6+HFC!I403+PFC!I403+'SF6'!I403</f>
        <v>0</v>
      </c>
      <c r="J403" s="94">
        <f>+'CO2'!J403+'abs CO2'!J403+'CH4'!J403*PCG!$C$5+N2O!J403*PCG!$C$6+HFC!J403+PFC!J403+'SF6'!J403</f>
        <v>0</v>
      </c>
      <c r="K403" s="94">
        <f>+'CO2'!K403+'abs CO2'!K403+'CH4'!K403*PCG!$C$5+N2O!K403*PCG!$C$6+HFC!K403+PFC!K403+'SF6'!K403</f>
        <v>0</v>
      </c>
      <c r="L403" s="94">
        <f>+'CO2'!L403+'abs CO2'!L403+'CH4'!L403*PCG!$C$5+N2O!L403*PCG!$C$6+HFC!L403+PFC!L403+'SF6'!L403</f>
        <v>0</v>
      </c>
      <c r="M403" s="94">
        <f>+'CO2'!M403+'abs CO2'!M403+'CH4'!M403*PCG!$C$5+N2O!M403*PCG!$C$6+HFC!M403+PFC!M403+'SF6'!M403</f>
        <v>0</v>
      </c>
      <c r="N403" s="94">
        <f>+'CO2'!N403+'abs CO2'!N403+'CH4'!N403*PCG!$C$5+N2O!N403*PCG!$C$6+HFC!N403+PFC!N403+'SF6'!N403</f>
        <v>0</v>
      </c>
      <c r="O403" s="94">
        <f>+'CO2'!O403+'abs CO2'!O403+'CH4'!O403*PCG!$C$5+N2O!O403*PCG!$C$6+HFC!O403+PFC!O403+'SF6'!O403</f>
        <v>0</v>
      </c>
      <c r="P403" s="94">
        <f>+'CO2'!P403+'abs CO2'!P403+'CH4'!P403*PCG!$C$5+N2O!P403*PCG!$C$6+HFC!P403+PFC!P403+'SF6'!P403</f>
        <v>0</v>
      </c>
      <c r="Q403" s="94">
        <f>+'CO2'!Q403+'abs CO2'!Q403+'CH4'!Q403*PCG!$C$5+N2O!Q403*PCG!$C$6+HFC!Q403+PFC!Q403+'SF6'!Q403</f>
        <v>0</v>
      </c>
      <c r="R403" s="94">
        <f>+'CO2'!R403+'abs CO2'!R403+'CH4'!R403*PCG!$C$5+N2O!R403*PCG!$C$6+HFC!R403+PFC!R403+'SF6'!R403</f>
        <v>0</v>
      </c>
      <c r="S403" s="94">
        <f>+'CO2'!S403+'abs CO2'!S403+'CH4'!S403*PCG!$C$5+N2O!S403*PCG!$C$6+HFC!S403+PFC!S403+'SF6'!S403</f>
        <v>0</v>
      </c>
      <c r="T403" s="94">
        <f>+'CO2'!T403+'abs CO2'!T403+'CH4'!T403*PCG!$C$5+N2O!T403*PCG!$C$6+HFC!T403+PFC!T403+'SF6'!T403</f>
        <v>0</v>
      </c>
      <c r="U403" s="94">
        <f>+'CO2'!U403+'abs CO2'!U403+'CH4'!U403*PCG!$C$5+N2O!U403*PCG!$C$6+HFC!U403+PFC!U403+'SF6'!U403</f>
        <v>0</v>
      </c>
      <c r="V403" s="94">
        <f>+'CO2'!V403+'abs CO2'!V403+'CH4'!V403*PCG!$C$5+N2O!V403*PCG!$C$6+HFC!V403+PFC!V403+'SF6'!V403</f>
        <v>0</v>
      </c>
      <c r="W403" s="94">
        <f>+'CO2'!W403+'abs CO2'!W403+'CH4'!W403*PCG!$C$5+N2O!W403*PCG!$C$6+HFC!W403+PFC!W403+'SF6'!W403</f>
        <v>0</v>
      </c>
      <c r="X403" s="94">
        <f>+'CO2'!X403+'abs CO2'!X403+'CH4'!X403*PCG!$C$5+N2O!X403*PCG!$C$6+HFC!X403+PFC!X403+'SF6'!X403</f>
        <v>0</v>
      </c>
      <c r="Y403" s="94">
        <f>+'CO2'!Y403+'abs CO2'!Y403+'CH4'!Y403*PCG!$C$5+N2O!Y403*PCG!$C$6+HFC!Y403+PFC!Y403+'SF6'!Y403</f>
        <v>0</v>
      </c>
      <c r="Z403" s="94">
        <f>+'CO2'!Z403+'abs CO2'!Z403+'CH4'!Z403*PCG!$C$5+N2O!Z403*PCG!$C$6+HFC!Z403+PFC!Z403+'SF6'!Z403</f>
        <v>0</v>
      </c>
      <c r="AA403" s="94">
        <f>+'CO2'!AA403+'abs CO2'!AA403+'CH4'!AA403*PCG!$C$5+N2O!AA403*PCG!$C$6+HFC!AA403+PFC!AA403+'SF6'!AA403</f>
        <v>0</v>
      </c>
      <c r="AB403" s="94">
        <f>+'CO2'!AB403+'abs CO2'!AB403+'CH4'!AB403*PCG!$C$5+N2O!AB403*PCG!$C$6+HFC!AB403+PFC!AB403+'SF6'!AB403</f>
        <v>0</v>
      </c>
      <c r="AC403" s="94">
        <f>+'CO2'!AC403+'abs CO2'!AC403+'CH4'!AC403*PCG!$C$5+N2O!AC403*PCG!$C$6+HFC!AC403+PFC!AC403+'SF6'!AC403</f>
        <v>0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0</v>
      </c>
      <c r="D404" s="94">
        <f>+'CO2'!D404+'abs CO2'!D404+'CH4'!D404*PCG!$C$5+N2O!D404*PCG!$C$6+HFC!D404+PFC!D404+'SF6'!D404</f>
        <v>0</v>
      </c>
      <c r="E404" s="94">
        <f>+'CO2'!E404+'abs CO2'!E404+'CH4'!E404*PCG!$C$5+N2O!E404*PCG!$C$6+HFC!E404+PFC!E404+'SF6'!E404</f>
        <v>0</v>
      </c>
      <c r="F404" s="94">
        <f>+'CO2'!F404+'abs CO2'!F404+'CH4'!F404*PCG!$C$5+N2O!F404*PCG!$C$6+HFC!F404+PFC!F404+'SF6'!F404</f>
        <v>0</v>
      </c>
      <c r="G404" s="94">
        <f>+'CO2'!G404+'abs CO2'!G404+'CH4'!G404*PCG!$C$5+N2O!G404*PCG!$C$6+HFC!G404+PFC!G404+'SF6'!G404</f>
        <v>0</v>
      </c>
      <c r="H404" s="94">
        <f>+'CO2'!H404+'abs CO2'!H404+'CH4'!H404*PCG!$C$5+N2O!H404*PCG!$C$6+HFC!H404+PFC!H404+'SF6'!H404</f>
        <v>0</v>
      </c>
      <c r="I404" s="94">
        <f>+'CO2'!I404+'abs CO2'!I404+'CH4'!I404*PCG!$C$5+N2O!I404*PCG!$C$6+HFC!I404+PFC!I404+'SF6'!I404</f>
        <v>0</v>
      </c>
      <c r="J404" s="94">
        <f>+'CO2'!J404+'abs CO2'!J404+'CH4'!J404*PCG!$C$5+N2O!J404*PCG!$C$6+HFC!J404+PFC!J404+'SF6'!J404</f>
        <v>0</v>
      </c>
      <c r="K404" s="94">
        <f>+'CO2'!K404+'abs CO2'!K404+'CH4'!K404*PCG!$C$5+N2O!K404*PCG!$C$6+HFC!K404+PFC!K404+'SF6'!K404</f>
        <v>0</v>
      </c>
      <c r="L404" s="94">
        <f>+'CO2'!L404+'abs CO2'!L404+'CH4'!L404*PCG!$C$5+N2O!L404*PCG!$C$6+HFC!L404+PFC!L404+'SF6'!L404</f>
        <v>0</v>
      </c>
      <c r="M404" s="94">
        <f>+'CO2'!M404+'abs CO2'!M404+'CH4'!M404*PCG!$C$5+N2O!M404*PCG!$C$6+HFC!M404+PFC!M404+'SF6'!M404</f>
        <v>0</v>
      </c>
      <c r="N404" s="94">
        <f>+'CO2'!N404+'abs CO2'!N404+'CH4'!N404*PCG!$C$5+N2O!N404*PCG!$C$6+HFC!N404+PFC!N404+'SF6'!N404</f>
        <v>0</v>
      </c>
      <c r="O404" s="94">
        <f>+'CO2'!O404+'abs CO2'!O404+'CH4'!O404*PCG!$C$5+N2O!O404*PCG!$C$6+HFC!O404+PFC!O404+'SF6'!O404</f>
        <v>0</v>
      </c>
      <c r="P404" s="94">
        <f>+'CO2'!P404+'abs CO2'!P404+'CH4'!P404*PCG!$C$5+N2O!P404*PCG!$C$6+HFC!P404+PFC!P404+'SF6'!P404</f>
        <v>0</v>
      </c>
      <c r="Q404" s="94">
        <f>+'CO2'!Q404+'abs CO2'!Q404+'CH4'!Q404*PCG!$C$5+N2O!Q404*PCG!$C$6+HFC!Q404+PFC!Q404+'SF6'!Q404</f>
        <v>0</v>
      </c>
      <c r="R404" s="94">
        <f>+'CO2'!R404+'abs CO2'!R404+'CH4'!R404*PCG!$C$5+N2O!R404*PCG!$C$6+HFC!R404+PFC!R404+'SF6'!R404</f>
        <v>0</v>
      </c>
      <c r="S404" s="94">
        <f>+'CO2'!S404+'abs CO2'!S404+'CH4'!S404*PCG!$C$5+N2O!S404*PCG!$C$6+HFC!S404+PFC!S404+'SF6'!S404</f>
        <v>0</v>
      </c>
      <c r="T404" s="94">
        <f>+'CO2'!T404+'abs CO2'!T404+'CH4'!T404*PCG!$C$5+N2O!T404*PCG!$C$6+HFC!T404+PFC!T404+'SF6'!T404</f>
        <v>0</v>
      </c>
      <c r="U404" s="94">
        <f>+'CO2'!U404+'abs CO2'!U404+'CH4'!U404*PCG!$C$5+N2O!U404*PCG!$C$6+HFC!U404+PFC!U404+'SF6'!U404</f>
        <v>0</v>
      </c>
      <c r="V404" s="94">
        <f>+'CO2'!V404+'abs CO2'!V404+'CH4'!V404*PCG!$C$5+N2O!V404*PCG!$C$6+HFC!V404+PFC!V404+'SF6'!V404</f>
        <v>0</v>
      </c>
      <c r="W404" s="94">
        <f>+'CO2'!W404+'abs CO2'!W404+'CH4'!W404*PCG!$C$5+N2O!W404*PCG!$C$6+HFC!W404+PFC!W404+'SF6'!W404</f>
        <v>0</v>
      </c>
      <c r="X404" s="94">
        <f>+'CO2'!X404+'abs CO2'!X404+'CH4'!X404*PCG!$C$5+N2O!X404*PCG!$C$6+HFC!X404+PFC!X404+'SF6'!X404</f>
        <v>0</v>
      </c>
      <c r="Y404" s="94">
        <f>+'CO2'!Y404+'abs CO2'!Y404+'CH4'!Y404*PCG!$C$5+N2O!Y404*PCG!$C$6+HFC!Y404+PFC!Y404+'SF6'!Y404</f>
        <v>0</v>
      </c>
      <c r="Z404" s="94">
        <f>+'CO2'!Z404+'abs CO2'!Z404+'CH4'!Z404*PCG!$C$5+N2O!Z404*PCG!$C$6+HFC!Z404+PFC!Z404+'SF6'!Z404</f>
        <v>0</v>
      </c>
      <c r="AA404" s="94">
        <f>+'CO2'!AA404+'abs CO2'!AA404+'CH4'!AA404*PCG!$C$5+N2O!AA404*PCG!$C$6+HFC!AA404+PFC!AA404+'SF6'!AA404</f>
        <v>0</v>
      </c>
      <c r="AB404" s="94">
        <f>+'CO2'!AB404+'abs CO2'!AB404+'CH4'!AB404*PCG!$C$5+N2O!AB404*PCG!$C$6+HFC!AB404+PFC!AB404+'SF6'!AB404</f>
        <v>0</v>
      </c>
      <c r="AC404" s="94">
        <f>+'CO2'!AC404+'abs CO2'!AC404+'CH4'!AC404*PCG!$C$5+N2O!AC404*PCG!$C$6+HFC!AC404+PFC!AC404+'SF6'!AC404</f>
        <v>0</v>
      </c>
      <c r="AD404" s="94">
        <f>+'CO2'!AD404+'abs CO2'!AD404+'CH4'!AD404*PCG!$C$5+N2O!AD404*PCG!$C$6+HFC!AD404+PFC!AD404+'SF6'!AD404</f>
        <v>0</v>
      </c>
      <c r="AE404" s="94">
        <f>+'CO2'!AE404+'abs CO2'!AE404+'CH4'!AE404*PCG!$C$5+N2O!AE404*PCG!$C$6+HFC!AE404+PFC!AE404+'SF6'!AE404</f>
        <v>0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0</v>
      </c>
      <c r="D407" s="33">
        <f t="shared" si="100"/>
        <v>0</v>
      </c>
      <c r="E407" s="33">
        <f t="shared" si="100"/>
        <v>0</v>
      </c>
      <c r="F407" s="33">
        <f t="shared" si="100"/>
        <v>0</v>
      </c>
      <c r="G407" s="33">
        <f t="shared" si="100"/>
        <v>0</v>
      </c>
      <c r="H407" s="33">
        <f t="shared" si="100"/>
        <v>0</v>
      </c>
      <c r="I407" s="33">
        <f t="shared" si="100"/>
        <v>0</v>
      </c>
      <c r="J407" s="33">
        <f t="shared" si="100"/>
        <v>0</v>
      </c>
      <c r="K407" s="33">
        <f t="shared" si="100"/>
        <v>0</v>
      </c>
      <c r="L407" s="33">
        <f t="shared" si="100"/>
        <v>0</v>
      </c>
      <c r="M407" s="33">
        <f t="shared" si="100"/>
        <v>0</v>
      </c>
      <c r="N407" s="33">
        <f t="shared" si="100"/>
        <v>0</v>
      </c>
      <c r="O407" s="33">
        <f t="shared" si="100"/>
        <v>0</v>
      </c>
      <c r="P407" s="33">
        <f t="shared" si="100"/>
        <v>0</v>
      </c>
      <c r="Q407" s="33">
        <f t="shared" si="100"/>
        <v>0</v>
      </c>
      <c r="R407" s="33">
        <f t="shared" si="100"/>
        <v>0</v>
      </c>
      <c r="S407" s="33">
        <f t="shared" si="100"/>
        <v>0</v>
      </c>
      <c r="T407" s="33">
        <f t="shared" si="100"/>
        <v>0</v>
      </c>
      <c r="U407" s="33">
        <f t="shared" si="100"/>
        <v>0</v>
      </c>
      <c r="V407" s="33">
        <f t="shared" si="100"/>
        <v>0</v>
      </c>
      <c r="W407" s="33">
        <f t="shared" si="100"/>
        <v>0</v>
      </c>
      <c r="X407" s="33">
        <f t="shared" si="100"/>
        <v>0</v>
      </c>
      <c r="Y407" s="33">
        <f t="shared" si="100"/>
        <v>0</v>
      </c>
      <c r="Z407" s="33">
        <f t="shared" si="100"/>
        <v>0</v>
      </c>
      <c r="AA407" s="33">
        <f t="shared" si="100"/>
        <v>0</v>
      </c>
      <c r="AB407" s="33">
        <f t="shared" si="100"/>
        <v>0</v>
      </c>
      <c r="AC407" s="33">
        <f t="shared" si="100"/>
        <v>0</v>
      </c>
      <c r="AD407" s="33">
        <f t="shared" si="100"/>
        <v>0</v>
      </c>
      <c r="AE407" s="33">
        <f t="shared" si="100"/>
        <v>0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0</v>
      </c>
      <c r="D409" s="33">
        <f t="shared" si="101"/>
        <v>0</v>
      </c>
      <c r="E409" s="33">
        <f t="shared" si="101"/>
        <v>0</v>
      </c>
      <c r="F409" s="33">
        <f t="shared" si="101"/>
        <v>0</v>
      </c>
      <c r="G409" s="33">
        <f t="shared" si="101"/>
        <v>0</v>
      </c>
      <c r="H409" s="33">
        <f t="shared" si="101"/>
        <v>0</v>
      </c>
      <c r="I409" s="33">
        <f t="shared" si="101"/>
        <v>0</v>
      </c>
      <c r="J409" s="33">
        <f t="shared" si="101"/>
        <v>0</v>
      </c>
      <c r="K409" s="33">
        <f t="shared" si="101"/>
        <v>0</v>
      </c>
      <c r="L409" s="33">
        <f t="shared" si="101"/>
        <v>0</v>
      </c>
      <c r="M409" s="33">
        <f t="shared" si="101"/>
        <v>0</v>
      </c>
      <c r="N409" s="33">
        <f t="shared" si="101"/>
        <v>0</v>
      </c>
      <c r="O409" s="33">
        <f t="shared" si="101"/>
        <v>0</v>
      </c>
      <c r="P409" s="33">
        <f t="shared" si="101"/>
        <v>0</v>
      </c>
      <c r="Q409" s="33">
        <f t="shared" si="101"/>
        <v>0</v>
      </c>
      <c r="R409" s="33">
        <f t="shared" si="101"/>
        <v>0</v>
      </c>
      <c r="S409" s="33">
        <f t="shared" si="101"/>
        <v>0</v>
      </c>
      <c r="T409" s="33">
        <f t="shared" si="101"/>
        <v>0</v>
      </c>
      <c r="U409" s="33">
        <f t="shared" si="101"/>
        <v>0</v>
      </c>
      <c r="V409" s="33">
        <f t="shared" si="101"/>
        <v>0</v>
      </c>
      <c r="W409" s="33">
        <f t="shared" si="101"/>
        <v>0</v>
      </c>
      <c r="X409" s="33">
        <f t="shared" si="101"/>
        <v>0</v>
      </c>
      <c r="Y409" s="33">
        <f t="shared" si="101"/>
        <v>0</v>
      </c>
      <c r="Z409" s="33">
        <f t="shared" si="101"/>
        <v>0</v>
      </c>
      <c r="AA409" s="33">
        <f t="shared" si="101"/>
        <v>0</v>
      </c>
      <c r="AB409" s="33">
        <f t="shared" si="101"/>
        <v>0</v>
      </c>
      <c r="AC409" s="33">
        <f t="shared" si="101"/>
        <v>0</v>
      </c>
      <c r="AD409" s="33">
        <f t="shared" si="101"/>
        <v>0</v>
      </c>
      <c r="AE409" s="33">
        <f t="shared" si="101"/>
        <v>0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0</v>
      </c>
      <c r="D410" s="94">
        <f>+'CO2'!D410+'abs CO2'!D410+'CH4'!D410*PCG!$C$5+N2O!D410*PCG!$C$6+HFC!D410+PFC!D410+'SF6'!D410</f>
        <v>0</v>
      </c>
      <c r="E410" s="94">
        <f>+'CO2'!E410+'abs CO2'!E410+'CH4'!E410*PCG!$C$5+N2O!E410*PCG!$C$6+HFC!E410+PFC!E410+'SF6'!E410</f>
        <v>0</v>
      </c>
      <c r="F410" s="94">
        <f>+'CO2'!F410+'abs CO2'!F410+'CH4'!F410*PCG!$C$5+N2O!F410*PCG!$C$6+HFC!F410+PFC!F410+'SF6'!F410</f>
        <v>0</v>
      </c>
      <c r="G410" s="94">
        <f>+'CO2'!G410+'abs CO2'!G410+'CH4'!G410*PCG!$C$5+N2O!G410*PCG!$C$6+HFC!G410+PFC!G410+'SF6'!G410</f>
        <v>0</v>
      </c>
      <c r="H410" s="94">
        <f>+'CO2'!H410+'abs CO2'!H410+'CH4'!H410*PCG!$C$5+N2O!H410*PCG!$C$6+HFC!H410+PFC!H410+'SF6'!H410</f>
        <v>0</v>
      </c>
      <c r="I410" s="94">
        <f>+'CO2'!I410+'abs CO2'!I410+'CH4'!I410*PCG!$C$5+N2O!I410*PCG!$C$6+HFC!I410+PFC!I410+'SF6'!I410</f>
        <v>0</v>
      </c>
      <c r="J410" s="94">
        <f>+'CO2'!J410+'abs CO2'!J410+'CH4'!J410*PCG!$C$5+N2O!J410*PCG!$C$6+HFC!J410+PFC!J410+'SF6'!J410</f>
        <v>0</v>
      </c>
      <c r="K410" s="94">
        <f>+'CO2'!K410+'abs CO2'!K410+'CH4'!K410*PCG!$C$5+N2O!K410*PCG!$C$6+HFC!K410+PFC!K410+'SF6'!K410</f>
        <v>0</v>
      </c>
      <c r="L410" s="94">
        <f>+'CO2'!L410+'abs CO2'!L410+'CH4'!L410*PCG!$C$5+N2O!L410*PCG!$C$6+HFC!L410+PFC!L410+'SF6'!L410</f>
        <v>0</v>
      </c>
      <c r="M410" s="94">
        <f>+'CO2'!M410+'abs CO2'!M410+'CH4'!M410*PCG!$C$5+N2O!M410*PCG!$C$6+HFC!M410+PFC!M410+'SF6'!M410</f>
        <v>0</v>
      </c>
      <c r="N410" s="94">
        <f>+'CO2'!N410+'abs CO2'!N410+'CH4'!N410*PCG!$C$5+N2O!N410*PCG!$C$6+HFC!N410+PFC!N410+'SF6'!N410</f>
        <v>0</v>
      </c>
      <c r="O410" s="94">
        <f>+'CO2'!O410+'abs CO2'!O410+'CH4'!O410*PCG!$C$5+N2O!O410*PCG!$C$6+HFC!O410+PFC!O410+'SF6'!O410</f>
        <v>0</v>
      </c>
      <c r="P410" s="94">
        <f>+'CO2'!P410+'abs CO2'!P410+'CH4'!P410*PCG!$C$5+N2O!P410*PCG!$C$6+HFC!P410+PFC!P410+'SF6'!P410</f>
        <v>0</v>
      </c>
      <c r="Q410" s="94">
        <f>+'CO2'!Q410+'abs CO2'!Q410+'CH4'!Q410*PCG!$C$5+N2O!Q410*PCG!$C$6+HFC!Q410+PFC!Q410+'SF6'!Q410</f>
        <v>0</v>
      </c>
      <c r="R410" s="94">
        <f>+'CO2'!R410+'abs CO2'!R410+'CH4'!R410*PCG!$C$5+N2O!R410*PCG!$C$6+HFC!R410+PFC!R410+'SF6'!R410</f>
        <v>0</v>
      </c>
      <c r="S410" s="94">
        <f>+'CO2'!S410+'abs CO2'!S410+'CH4'!S410*PCG!$C$5+N2O!S410*PCG!$C$6+HFC!S410+PFC!S410+'SF6'!S410</f>
        <v>0</v>
      </c>
      <c r="T410" s="94">
        <f>+'CO2'!T410+'abs CO2'!T410+'CH4'!T410*PCG!$C$5+N2O!T410*PCG!$C$6+HFC!T410+PFC!T410+'SF6'!T410</f>
        <v>0</v>
      </c>
      <c r="U410" s="94">
        <f>+'CO2'!U410+'abs CO2'!U410+'CH4'!U410*PCG!$C$5+N2O!U410*PCG!$C$6+HFC!U410+PFC!U410+'SF6'!U410</f>
        <v>0</v>
      </c>
      <c r="V410" s="94">
        <f>+'CO2'!V410+'abs CO2'!V410+'CH4'!V410*PCG!$C$5+N2O!V410*PCG!$C$6+HFC!V410+PFC!V410+'SF6'!V410</f>
        <v>0</v>
      </c>
      <c r="W410" s="94">
        <f>+'CO2'!W410+'abs CO2'!W410+'CH4'!W410*PCG!$C$5+N2O!W410*PCG!$C$6+HFC!W410+PFC!W410+'SF6'!W410</f>
        <v>0</v>
      </c>
      <c r="X410" s="94">
        <f>+'CO2'!X410+'abs CO2'!X410+'CH4'!X410*PCG!$C$5+N2O!X410*PCG!$C$6+HFC!X410+PFC!X410+'SF6'!X410</f>
        <v>0</v>
      </c>
      <c r="Y410" s="94">
        <f>+'CO2'!Y410+'abs CO2'!Y410+'CH4'!Y410*PCG!$C$5+N2O!Y410*PCG!$C$6+HFC!Y410+PFC!Y410+'SF6'!Y410</f>
        <v>0</v>
      </c>
      <c r="Z410" s="94">
        <f>+'CO2'!Z410+'abs CO2'!Z410+'CH4'!Z410*PCG!$C$5+N2O!Z410*PCG!$C$6+HFC!Z410+PFC!Z410+'SF6'!Z410</f>
        <v>0</v>
      </c>
      <c r="AA410" s="94">
        <f>+'CO2'!AA410+'abs CO2'!AA410+'CH4'!AA410*PCG!$C$5+N2O!AA410*PCG!$C$6+HFC!AA410+PFC!AA410+'SF6'!AA410</f>
        <v>0</v>
      </c>
      <c r="AB410" s="94">
        <f>+'CO2'!AB410+'abs CO2'!AB410+'CH4'!AB410*PCG!$C$5+N2O!AB410*PCG!$C$6+HFC!AB410+PFC!AB410+'SF6'!AB410</f>
        <v>0</v>
      </c>
      <c r="AC410" s="94">
        <f>+'CO2'!AC410+'abs CO2'!AC410+'CH4'!AC410*PCG!$C$5+N2O!AC410*PCG!$C$6+HFC!AC410+PFC!AC410+'SF6'!AC410</f>
        <v>0</v>
      </c>
      <c r="AD410" s="94">
        <f>+'CO2'!AD410+'abs CO2'!AD410+'CH4'!AD410*PCG!$C$5+N2O!AD410*PCG!$C$6+HFC!AD410+PFC!AD410+'SF6'!AD410</f>
        <v>0</v>
      </c>
      <c r="AE410" s="94">
        <f>+'CO2'!AE410+'abs CO2'!AE410+'CH4'!AE410*PCG!$C$5+N2O!AE410*PCG!$C$6+HFC!AE410+PFC!AE410+'SF6'!AE410</f>
        <v>0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0</v>
      </c>
      <c r="D411" s="94">
        <f>+'CO2'!D411+'abs CO2'!D411+'CH4'!D411*PCG!$C$5+N2O!D411*PCG!$C$6+HFC!D411+PFC!D411+'SF6'!D411</f>
        <v>0</v>
      </c>
      <c r="E411" s="94">
        <f>+'CO2'!E411+'abs CO2'!E411+'CH4'!E411*PCG!$C$5+N2O!E411*PCG!$C$6+HFC!E411+PFC!E411+'SF6'!E411</f>
        <v>0</v>
      </c>
      <c r="F411" s="94">
        <f>+'CO2'!F411+'abs CO2'!F411+'CH4'!F411*PCG!$C$5+N2O!F411*PCG!$C$6+HFC!F411+PFC!F411+'SF6'!F411</f>
        <v>0</v>
      </c>
      <c r="G411" s="94">
        <f>+'CO2'!G411+'abs CO2'!G411+'CH4'!G411*PCG!$C$5+N2O!G411*PCG!$C$6+HFC!G411+PFC!G411+'SF6'!G411</f>
        <v>0</v>
      </c>
      <c r="H411" s="94">
        <f>+'CO2'!H411+'abs CO2'!H411+'CH4'!H411*PCG!$C$5+N2O!H411*PCG!$C$6+HFC!H411+PFC!H411+'SF6'!H411</f>
        <v>0</v>
      </c>
      <c r="I411" s="94">
        <f>+'CO2'!I411+'abs CO2'!I411+'CH4'!I411*PCG!$C$5+N2O!I411*PCG!$C$6+HFC!I411+PFC!I411+'SF6'!I411</f>
        <v>0</v>
      </c>
      <c r="J411" s="94">
        <f>+'CO2'!J411+'abs CO2'!J411+'CH4'!J411*PCG!$C$5+N2O!J411*PCG!$C$6+HFC!J411+PFC!J411+'SF6'!J411</f>
        <v>0</v>
      </c>
      <c r="K411" s="94">
        <f>+'CO2'!K411+'abs CO2'!K411+'CH4'!K411*PCG!$C$5+N2O!K411*PCG!$C$6+HFC!K411+PFC!K411+'SF6'!K411</f>
        <v>0</v>
      </c>
      <c r="L411" s="94">
        <f>+'CO2'!L411+'abs CO2'!L411+'CH4'!L411*PCG!$C$5+N2O!L411*PCG!$C$6+HFC!L411+PFC!L411+'SF6'!L411</f>
        <v>0</v>
      </c>
      <c r="M411" s="94">
        <f>+'CO2'!M411+'abs CO2'!M411+'CH4'!M411*PCG!$C$5+N2O!M411*PCG!$C$6+HFC!M411+PFC!M411+'SF6'!M411</f>
        <v>0</v>
      </c>
      <c r="N411" s="94">
        <f>+'CO2'!N411+'abs CO2'!N411+'CH4'!N411*PCG!$C$5+N2O!N411*PCG!$C$6+HFC!N411+PFC!N411+'SF6'!N411</f>
        <v>0</v>
      </c>
      <c r="O411" s="94">
        <f>+'CO2'!O411+'abs CO2'!O411+'CH4'!O411*PCG!$C$5+N2O!O411*PCG!$C$6+HFC!O411+PFC!O411+'SF6'!O411</f>
        <v>0</v>
      </c>
      <c r="P411" s="94">
        <f>+'CO2'!P411+'abs CO2'!P411+'CH4'!P411*PCG!$C$5+N2O!P411*PCG!$C$6+HFC!P411+PFC!P411+'SF6'!P411</f>
        <v>0</v>
      </c>
      <c r="Q411" s="94">
        <f>+'CO2'!Q411+'abs CO2'!Q411+'CH4'!Q411*PCG!$C$5+N2O!Q411*PCG!$C$6+HFC!Q411+PFC!Q411+'SF6'!Q411</f>
        <v>0</v>
      </c>
      <c r="R411" s="94">
        <f>+'CO2'!R411+'abs CO2'!R411+'CH4'!R411*PCG!$C$5+N2O!R411*PCG!$C$6+HFC!R411+PFC!R411+'SF6'!R411</f>
        <v>0</v>
      </c>
      <c r="S411" s="94">
        <f>+'CO2'!S411+'abs CO2'!S411+'CH4'!S411*PCG!$C$5+N2O!S411*PCG!$C$6+HFC!S411+PFC!S411+'SF6'!S411</f>
        <v>0</v>
      </c>
      <c r="T411" s="94">
        <f>+'CO2'!T411+'abs CO2'!T411+'CH4'!T411*PCG!$C$5+N2O!T411*PCG!$C$6+HFC!T411+PFC!T411+'SF6'!T411</f>
        <v>0</v>
      </c>
      <c r="U411" s="94">
        <f>+'CO2'!U411+'abs CO2'!U411+'CH4'!U411*PCG!$C$5+N2O!U411*PCG!$C$6+HFC!U411+PFC!U411+'SF6'!U411</f>
        <v>0</v>
      </c>
      <c r="V411" s="94">
        <f>+'CO2'!V411+'abs CO2'!V411+'CH4'!V411*PCG!$C$5+N2O!V411*PCG!$C$6+HFC!V411+PFC!V411+'SF6'!V411</f>
        <v>0</v>
      </c>
      <c r="W411" s="94">
        <f>+'CO2'!W411+'abs CO2'!W411+'CH4'!W411*PCG!$C$5+N2O!W411*PCG!$C$6+HFC!W411+PFC!W411+'SF6'!W411</f>
        <v>0</v>
      </c>
      <c r="X411" s="94">
        <f>+'CO2'!X411+'abs CO2'!X411+'CH4'!X411*PCG!$C$5+N2O!X411*PCG!$C$6+HFC!X411+PFC!X411+'SF6'!X411</f>
        <v>0</v>
      </c>
      <c r="Y411" s="94">
        <f>+'CO2'!Y411+'abs CO2'!Y411+'CH4'!Y411*PCG!$C$5+N2O!Y411*PCG!$C$6+HFC!Y411+PFC!Y411+'SF6'!Y411</f>
        <v>0</v>
      </c>
      <c r="Z411" s="94">
        <f>+'CO2'!Z411+'abs CO2'!Z411+'CH4'!Z411*PCG!$C$5+N2O!Z411*PCG!$C$6+HFC!Z411+PFC!Z411+'SF6'!Z411</f>
        <v>0</v>
      </c>
      <c r="AA411" s="94">
        <f>+'CO2'!AA411+'abs CO2'!AA411+'CH4'!AA411*PCG!$C$5+N2O!AA411*PCG!$C$6+HFC!AA411+PFC!AA411+'SF6'!AA411</f>
        <v>0</v>
      </c>
      <c r="AB411" s="94">
        <f>+'CO2'!AB411+'abs CO2'!AB411+'CH4'!AB411*PCG!$C$5+N2O!AB411*PCG!$C$6+HFC!AB411+PFC!AB411+'SF6'!AB411</f>
        <v>0</v>
      </c>
      <c r="AC411" s="94">
        <f>+'CO2'!AC411+'abs CO2'!AC411+'CH4'!AC411*PCG!$C$5+N2O!AC411*PCG!$C$6+HFC!AC411+PFC!AC411+'SF6'!AC411</f>
        <v>0</v>
      </c>
      <c r="AD411" s="94">
        <f>+'CO2'!AD411+'abs CO2'!AD411+'CH4'!AD411*PCG!$C$5+N2O!AD411*PCG!$C$6+HFC!AD411+PFC!AD411+'SF6'!AD411</f>
        <v>0</v>
      </c>
      <c r="AE411" s="94">
        <f>+'CO2'!AE411+'abs CO2'!AE411+'CH4'!AE411*PCG!$C$5+N2O!AE411*PCG!$C$6+HFC!AE411+PFC!AE411+'SF6'!AE411</f>
        <v>0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0</v>
      </c>
      <c r="D412" s="94">
        <f>+'CO2'!D412+'abs CO2'!D412+'CH4'!D412*PCG!$C$5+N2O!D412*PCG!$C$6+HFC!D412+PFC!D412+'SF6'!D412</f>
        <v>0</v>
      </c>
      <c r="E412" s="94">
        <f>+'CO2'!E412+'abs CO2'!E412+'CH4'!E412*PCG!$C$5+N2O!E412*PCG!$C$6+HFC!E412+PFC!E412+'SF6'!E412</f>
        <v>0</v>
      </c>
      <c r="F412" s="94">
        <f>+'CO2'!F412+'abs CO2'!F412+'CH4'!F412*PCG!$C$5+N2O!F412*PCG!$C$6+HFC!F412+PFC!F412+'SF6'!F412</f>
        <v>0</v>
      </c>
      <c r="G412" s="94">
        <f>+'CO2'!G412+'abs CO2'!G412+'CH4'!G412*PCG!$C$5+N2O!G412*PCG!$C$6+HFC!G412+PFC!G412+'SF6'!G412</f>
        <v>0</v>
      </c>
      <c r="H412" s="94">
        <f>+'CO2'!H412+'abs CO2'!H412+'CH4'!H412*PCG!$C$5+N2O!H412*PCG!$C$6+HFC!H412+PFC!H412+'SF6'!H412</f>
        <v>0</v>
      </c>
      <c r="I412" s="94">
        <f>+'CO2'!I412+'abs CO2'!I412+'CH4'!I412*PCG!$C$5+N2O!I412*PCG!$C$6+HFC!I412+PFC!I412+'SF6'!I412</f>
        <v>0</v>
      </c>
      <c r="J412" s="94">
        <f>+'CO2'!J412+'abs CO2'!J412+'CH4'!J412*PCG!$C$5+N2O!J412*PCG!$C$6+HFC!J412+PFC!J412+'SF6'!J412</f>
        <v>0</v>
      </c>
      <c r="K412" s="94">
        <f>+'CO2'!K412+'abs CO2'!K412+'CH4'!K412*PCG!$C$5+N2O!K412*PCG!$C$6+HFC!K412+PFC!K412+'SF6'!K412</f>
        <v>0</v>
      </c>
      <c r="L412" s="94">
        <f>+'CO2'!L412+'abs CO2'!L412+'CH4'!L412*PCG!$C$5+N2O!L412*PCG!$C$6+HFC!L412+PFC!L412+'SF6'!L412</f>
        <v>0</v>
      </c>
      <c r="M412" s="94">
        <f>+'CO2'!M412+'abs CO2'!M412+'CH4'!M412*PCG!$C$5+N2O!M412*PCG!$C$6+HFC!M412+PFC!M412+'SF6'!M412</f>
        <v>0</v>
      </c>
      <c r="N412" s="94">
        <f>+'CO2'!N412+'abs CO2'!N412+'CH4'!N412*PCG!$C$5+N2O!N412*PCG!$C$6+HFC!N412+PFC!N412+'SF6'!N412</f>
        <v>0</v>
      </c>
      <c r="O412" s="94">
        <f>+'CO2'!O412+'abs CO2'!O412+'CH4'!O412*PCG!$C$5+N2O!O412*PCG!$C$6+HFC!O412+PFC!O412+'SF6'!O412</f>
        <v>0</v>
      </c>
      <c r="P412" s="94">
        <f>+'CO2'!P412+'abs CO2'!P412+'CH4'!P412*PCG!$C$5+N2O!P412*PCG!$C$6+HFC!P412+PFC!P412+'SF6'!P412</f>
        <v>0</v>
      </c>
      <c r="Q412" s="94">
        <f>+'CO2'!Q412+'abs CO2'!Q412+'CH4'!Q412*PCG!$C$5+N2O!Q412*PCG!$C$6+HFC!Q412+PFC!Q412+'SF6'!Q412</f>
        <v>0</v>
      </c>
      <c r="R412" s="94">
        <f>+'CO2'!R412+'abs CO2'!R412+'CH4'!R412*PCG!$C$5+N2O!R412*PCG!$C$6+HFC!R412+PFC!R412+'SF6'!R412</f>
        <v>0</v>
      </c>
      <c r="S412" s="94">
        <f>+'CO2'!S412+'abs CO2'!S412+'CH4'!S412*PCG!$C$5+N2O!S412*PCG!$C$6+HFC!S412+PFC!S412+'SF6'!S412</f>
        <v>0</v>
      </c>
      <c r="T412" s="94">
        <f>+'CO2'!T412+'abs CO2'!T412+'CH4'!T412*PCG!$C$5+N2O!T412*PCG!$C$6+HFC!T412+PFC!T412+'SF6'!T412</f>
        <v>0</v>
      </c>
      <c r="U412" s="94">
        <f>+'CO2'!U412+'abs CO2'!U412+'CH4'!U412*PCG!$C$5+N2O!U412*PCG!$C$6+HFC!U412+PFC!U412+'SF6'!U412</f>
        <v>0</v>
      </c>
      <c r="V412" s="94">
        <f>+'CO2'!V412+'abs CO2'!V412+'CH4'!V412*PCG!$C$5+N2O!V412*PCG!$C$6+HFC!V412+PFC!V412+'SF6'!V412</f>
        <v>0</v>
      </c>
      <c r="W412" s="94">
        <f>+'CO2'!W412+'abs CO2'!W412+'CH4'!W412*PCG!$C$5+N2O!W412*PCG!$C$6+HFC!W412+PFC!W412+'SF6'!W412</f>
        <v>0</v>
      </c>
      <c r="X412" s="94">
        <f>+'CO2'!X412+'abs CO2'!X412+'CH4'!X412*PCG!$C$5+N2O!X412*PCG!$C$6+HFC!X412+PFC!X412+'SF6'!X412</f>
        <v>0</v>
      </c>
      <c r="Y412" s="94">
        <f>+'CO2'!Y412+'abs CO2'!Y412+'CH4'!Y412*PCG!$C$5+N2O!Y412*PCG!$C$6+HFC!Y412+PFC!Y412+'SF6'!Y412</f>
        <v>0</v>
      </c>
      <c r="Z412" s="94">
        <f>+'CO2'!Z412+'abs CO2'!Z412+'CH4'!Z412*PCG!$C$5+N2O!Z412*PCG!$C$6+HFC!Z412+PFC!Z412+'SF6'!Z412</f>
        <v>0</v>
      </c>
      <c r="AA412" s="94">
        <f>+'CO2'!AA412+'abs CO2'!AA412+'CH4'!AA412*PCG!$C$5+N2O!AA412*PCG!$C$6+HFC!AA412+PFC!AA412+'SF6'!AA412</f>
        <v>0</v>
      </c>
      <c r="AB412" s="94">
        <f>+'CO2'!AB412+'abs CO2'!AB412+'CH4'!AB412*PCG!$C$5+N2O!AB412*PCG!$C$6+HFC!AB412+PFC!AB412+'SF6'!AB412</f>
        <v>0</v>
      </c>
      <c r="AC412" s="94">
        <f>+'CO2'!AC412+'abs CO2'!AC412+'CH4'!AC412*PCG!$C$5+N2O!AC412*PCG!$C$6+HFC!AC412+PFC!AC412+'SF6'!AC412</f>
        <v>0</v>
      </c>
      <c r="AD412" s="94">
        <f>+'CO2'!AD412+'abs CO2'!AD412+'CH4'!AD412*PCG!$C$5+N2O!AD412*PCG!$C$6+HFC!AD412+PFC!AD412+'SF6'!AD412</f>
        <v>0</v>
      </c>
      <c r="AE412" s="94">
        <f>+'CO2'!AE412+'abs CO2'!AE412+'CH4'!AE412*PCG!$C$5+N2O!AE412*PCG!$C$6+HFC!AE412+PFC!AE412+'SF6'!AE412</f>
        <v>0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0</v>
      </c>
      <c r="D413" s="94">
        <f>+'CO2'!D413+'abs CO2'!D413+'CH4'!D413*PCG!$C$5+N2O!D413*PCG!$C$6+HFC!D413+PFC!D413+'SF6'!D413</f>
        <v>0</v>
      </c>
      <c r="E413" s="94">
        <f>+'CO2'!E413+'abs CO2'!E413+'CH4'!E413*PCG!$C$5+N2O!E413*PCG!$C$6+HFC!E413+PFC!E413+'SF6'!E413</f>
        <v>0</v>
      </c>
      <c r="F413" s="94">
        <f>+'CO2'!F413+'abs CO2'!F413+'CH4'!F413*PCG!$C$5+N2O!F413*PCG!$C$6+HFC!F413+PFC!F413+'SF6'!F413</f>
        <v>0</v>
      </c>
      <c r="G413" s="94">
        <f>+'CO2'!G413+'abs CO2'!G413+'CH4'!G413*PCG!$C$5+N2O!G413*PCG!$C$6+HFC!G413+PFC!G413+'SF6'!G413</f>
        <v>0</v>
      </c>
      <c r="H413" s="94">
        <f>+'CO2'!H413+'abs CO2'!H413+'CH4'!H413*PCG!$C$5+N2O!H413*PCG!$C$6+HFC!H413+PFC!H413+'SF6'!H413</f>
        <v>0</v>
      </c>
      <c r="I413" s="94">
        <f>+'CO2'!I413+'abs CO2'!I413+'CH4'!I413*PCG!$C$5+N2O!I413*PCG!$C$6+HFC!I413+PFC!I413+'SF6'!I413</f>
        <v>0</v>
      </c>
      <c r="J413" s="94">
        <f>+'CO2'!J413+'abs CO2'!J413+'CH4'!J413*PCG!$C$5+N2O!J413*PCG!$C$6+HFC!J413+PFC!J413+'SF6'!J413</f>
        <v>0</v>
      </c>
      <c r="K413" s="94">
        <f>+'CO2'!K413+'abs CO2'!K413+'CH4'!K413*PCG!$C$5+N2O!K413*PCG!$C$6+HFC!K413+PFC!K413+'SF6'!K413</f>
        <v>0</v>
      </c>
      <c r="L413" s="94">
        <f>+'CO2'!L413+'abs CO2'!L413+'CH4'!L413*PCG!$C$5+N2O!L413*PCG!$C$6+HFC!L413+PFC!L413+'SF6'!L413</f>
        <v>0</v>
      </c>
      <c r="M413" s="94">
        <f>+'CO2'!M413+'abs CO2'!M413+'CH4'!M413*PCG!$C$5+N2O!M413*PCG!$C$6+HFC!M413+PFC!M413+'SF6'!M413</f>
        <v>0</v>
      </c>
      <c r="N413" s="94">
        <f>+'CO2'!N413+'abs CO2'!N413+'CH4'!N413*PCG!$C$5+N2O!N413*PCG!$C$6+HFC!N413+PFC!N413+'SF6'!N413</f>
        <v>0</v>
      </c>
      <c r="O413" s="94">
        <f>+'CO2'!O413+'abs CO2'!O413+'CH4'!O413*PCG!$C$5+N2O!O413*PCG!$C$6+HFC!O413+PFC!O413+'SF6'!O413</f>
        <v>0</v>
      </c>
      <c r="P413" s="94">
        <f>+'CO2'!P413+'abs CO2'!P413+'CH4'!P413*PCG!$C$5+N2O!P413*PCG!$C$6+HFC!P413+PFC!P413+'SF6'!P413</f>
        <v>0</v>
      </c>
      <c r="Q413" s="94">
        <f>+'CO2'!Q413+'abs CO2'!Q413+'CH4'!Q413*PCG!$C$5+N2O!Q413*PCG!$C$6+HFC!Q413+PFC!Q413+'SF6'!Q413</f>
        <v>0</v>
      </c>
      <c r="R413" s="94">
        <f>+'CO2'!R413+'abs CO2'!R413+'CH4'!R413*PCG!$C$5+N2O!R413*PCG!$C$6+HFC!R413+PFC!R413+'SF6'!R413</f>
        <v>0</v>
      </c>
      <c r="S413" s="94">
        <f>+'CO2'!S413+'abs CO2'!S413+'CH4'!S413*PCG!$C$5+N2O!S413*PCG!$C$6+HFC!S413+PFC!S413+'SF6'!S413</f>
        <v>0</v>
      </c>
      <c r="T413" s="94">
        <f>+'CO2'!T413+'abs CO2'!T413+'CH4'!T413*PCG!$C$5+N2O!T413*PCG!$C$6+HFC!T413+PFC!T413+'SF6'!T413</f>
        <v>0</v>
      </c>
      <c r="U413" s="94">
        <f>+'CO2'!U413+'abs CO2'!U413+'CH4'!U413*PCG!$C$5+N2O!U413*PCG!$C$6+HFC!U413+PFC!U413+'SF6'!U413</f>
        <v>0</v>
      </c>
      <c r="V413" s="94">
        <f>+'CO2'!V413+'abs CO2'!V413+'CH4'!V413*PCG!$C$5+N2O!V413*PCG!$C$6+HFC!V413+PFC!V413+'SF6'!V413</f>
        <v>0</v>
      </c>
      <c r="W413" s="94">
        <f>+'CO2'!W413+'abs CO2'!W413+'CH4'!W413*PCG!$C$5+N2O!W413*PCG!$C$6+HFC!W413+PFC!W413+'SF6'!W413</f>
        <v>0</v>
      </c>
      <c r="X413" s="94">
        <f>+'CO2'!X413+'abs CO2'!X413+'CH4'!X413*PCG!$C$5+N2O!X413*PCG!$C$6+HFC!X413+PFC!X413+'SF6'!X413</f>
        <v>0</v>
      </c>
      <c r="Y413" s="94">
        <f>+'CO2'!Y413+'abs CO2'!Y413+'CH4'!Y413*PCG!$C$5+N2O!Y413*PCG!$C$6+HFC!Y413+PFC!Y413+'SF6'!Y413</f>
        <v>0</v>
      </c>
      <c r="Z413" s="94">
        <f>+'CO2'!Z413+'abs CO2'!Z413+'CH4'!Z413*PCG!$C$5+N2O!Z413*PCG!$C$6+HFC!Z413+PFC!Z413+'SF6'!Z413</f>
        <v>0</v>
      </c>
      <c r="AA413" s="94">
        <f>+'CO2'!AA413+'abs CO2'!AA413+'CH4'!AA413*PCG!$C$5+N2O!AA413*PCG!$C$6+HFC!AA413+PFC!AA413+'SF6'!AA413</f>
        <v>0</v>
      </c>
      <c r="AB413" s="94">
        <f>+'CO2'!AB413+'abs CO2'!AB413+'CH4'!AB413*PCG!$C$5+N2O!AB413*PCG!$C$6+HFC!AB413+PFC!AB413+'SF6'!AB413</f>
        <v>0</v>
      </c>
      <c r="AC413" s="94">
        <f>+'CO2'!AC413+'abs CO2'!AC413+'CH4'!AC413*PCG!$C$5+N2O!AC413*PCG!$C$6+HFC!AC413+PFC!AC413+'SF6'!AC413</f>
        <v>0</v>
      </c>
      <c r="AD413" s="94">
        <f>+'CO2'!AD413+'abs CO2'!AD413+'CH4'!AD413*PCG!$C$5+N2O!AD413*PCG!$C$6+HFC!AD413+PFC!AD413+'SF6'!AD413</f>
        <v>0</v>
      </c>
      <c r="AE413" s="94">
        <f>+'CO2'!AE413+'abs CO2'!AE413+'CH4'!AE413*PCG!$C$5+N2O!AE413*PCG!$C$6+HFC!AE413+PFC!AE413+'SF6'!AE413</f>
        <v>0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0</v>
      </c>
      <c r="D415" s="33">
        <f t="shared" si="102"/>
        <v>0</v>
      </c>
      <c r="E415" s="33">
        <f t="shared" si="102"/>
        <v>0</v>
      </c>
      <c r="F415" s="33">
        <f t="shared" si="102"/>
        <v>0</v>
      </c>
      <c r="G415" s="33">
        <f t="shared" si="102"/>
        <v>0</v>
      </c>
      <c r="H415" s="33">
        <f t="shared" si="102"/>
        <v>0</v>
      </c>
      <c r="I415" s="33">
        <f t="shared" si="102"/>
        <v>0</v>
      </c>
      <c r="J415" s="33">
        <f t="shared" si="102"/>
        <v>0</v>
      </c>
      <c r="K415" s="33">
        <f t="shared" si="102"/>
        <v>0</v>
      </c>
      <c r="L415" s="33">
        <f t="shared" si="102"/>
        <v>0</v>
      </c>
      <c r="M415" s="33">
        <f t="shared" si="102"/>
        <v>0</v>
      </c>
      <c r="N415" s="33">
        <f t="shared" si="102"/>
        <v>0</v>
      </c>
      <c r="O415" s="33">
        <f t="shared" si="102"/>
        <v>0</v>
      </c>
      <c r="P415" s="33">
        <f t="shared" si="102"/>
        <v>0</v>
      </c>
      <c r="Q415" s="33">
        <f t="shared" si="102"/>
        <v>0</v>
      </c>
      <c r="R415" s="33">
        <f t="shared" si="102"/>
        <v>0</v>
      </c>
      <c r="S415" s="33">
        <f t="shared" si="102"/>
        <v>0</v>
      </c>
      <c r="T415" s="33">
        <f t="shared" si="102"/>
        <v>0</v>
      </c>
      <c r="U415" s="33">
        <f t="shared" si="102"/>
        <v>0</v>
      </c>
      <c r="V415" s="33">
        <f t="shared" si="102"/>
        <v>0</v>
      </c>
      <c r="W415" s="33">
        <f t="shared" si="102"/>
        <v>0</v>
      </c>
      <c r="X415" s="33">
        <f t="shared" si="102"/>
        <v>0</v>
      </c>
      <c r="Y415" s="33">
        <f t="shared" si="102"/>
        <v>0</v>
      </c>
      <c r="Z415" s="33">
        <f t="shared" si="102"/>
        <v>0</v>
      </c>
      <c r="AA415" s="33">
        <f t="shared" si="102"/>
        <v>0</v>
      </c>
      <c r="AB415" s="33">
        <f t="shared" si="102"/>
        <v>0</v>
      </c>
      <c r="AC415" s="33">
        <f t="shared" si="102"/>
        <v>0</v>
      </c>
      <c r="AD415" s="33">
        <f t="shared" si="102"/>
        <v>0</v>
      </c>
      <c r="AE415" s="33">
        <f t="shared" si="102"/>
        <v>0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0</v>
      </c>
      <c r="D417" s="33">
        <f t="shared" si="103"/>
        <v>0</v>
      </c>
      <c r="E417" s="33">
        <f t="shared" si="103"/>
        <v>0</v>
      </c>
      <c r="F417" s="33">
        <f t="shared" si="103"/>
        <v>0</v>
      </c>
      <c r="G417" s="33">
        <f t="shared" si="103"/>
        <v>0</v>
      </c>
      <c r="H417" s="33">
        <f t="shared" si="103"/>
        <v>0</v>
      </c>
      <c r="I417" s="33">
        <f t="shared" si="103"/>
        <v>0</v>
      </c>
      <c r="J417" s="33">
        <f t="shared" si="103"/>
        <v>0</v>
      </c>
      <c r="K417" s="33">
        <f t="shared" si="103"/>
        <v>0</v>
      </c>
      <c r="L417" s="33">
        <f t="shared" si="103"/>
        <v>0</v>
      </c>
      <c r="M417" s="33">
        <f t="shared" si="103"/>
        <v>0</v>
      </c>
      <c r="N417" s="33">
        <f t="shared" si="103"/>
        <v>0</v>
      </c>
      <c r="O417" s="33">
        <f t="shared" si="103"/>
        <v>0</v>
      </c>
      <c r="P417" s="33">
        <f t="shared" si="103"/>
        <v>0</v>
      </c>
      <c r="Q417" s="33">
        <f t="shared" si="103"/>
        <v>0</v>
      </c>
      <c r="R417" s="33">
        <f t="shared" si="103"/>
        <v>0</v>
      </c>
      <c r="S417" s="33">
        <f t="shared" si="103"/>
        <v>0</v>
      </c>
      <c r="T417" s="33">
        <f t="shared" si="103"/>
        <v>0</v>
      </c>
      <c r="U417" s="33">
        <f t="shared" si="103"/>
        <v>0</v>
      </c>
      <c r="V417" s="33">
        <f t="shared" si="103"/>
        <v>0</v>
      </c>
      <c r="W417" s="33">
        <f t="shared" si="103"/>
        <v>0</v>
      </c>
      <c r="X417" s="33">
        <f t="shared" si="103"/>
        <v>0</v>
      </c>
      <c r="Y417" s="33">
        <f t="shared" si="103"/>
        <v>0</v>
      </c>
      <c r="Z417" s="33">
        <f t="shared" si="103"/>
        <v>0</v>
      </c>
      <c r="AA417" s="33">
        <f t="shared" si="103"/>
        <v>0</v>
      </c>
      <c r="AB417" s="33">
        <f t="shared" si="103"/>
        <v>0</v>
      </c>
      <c r="AC417" s="33">
        <f t="shared" si="103"/>
        <v>0</v>
      </c>
      <c r="AD417" s="33">
        <f t="shared" si="103"/>
        <v>0</v>
      </c>
      <c r="AE417" s="33">
        <f t="shared" si="103"/>
        <v>0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0</v>
      </c>
      <c r="D418" s="94">
        <f>+'CO2'!D418+'abs CO2'!D418+'CH4'!D418*PCG!$C$5+N2O!D418*PCG!$C$6+HFC!D418+PFC!D418+'SF6'!D418</f>
        <v>0</v>
      </c>
      <c r="E418" s="94">
        <f>+'CO2'!E418+'abs CO2'!E418+'CH4'!E418*PCG!$C$5+N2O!E418*PCG!$C$6+HFC!E418+PFC!E418+'SF6'!E418</f>
        <v>0</v>
      </c>
      <c r="F418" s="94">
        <f>+'CO2'!F418+'abs CO2'!F418+'CH4'!F418*PCG!$C$5+N2O!F418*PCG!$C$6+HFC!F418+PFC!F418+'SF6'!F418</f>
        <v>0</v>
      </c>
      <c r="G418" s="94">
        <f>+'CO2'!G418+'abs CO2'!G418+'CH4'!G418*PCG!$C$5+N2O!G418*PCG!$C$6+HFC!G418+PFC!G418+'SF6'!G418</f>
        <v>0</v>
      </c>
      <c r="H418" s="94">
        <f>+'CO2'!H418+'abs CO2'!H418+'CH4'!H418*PCG!$C$5+N2O!H418*PCG!$C$6+HFC!H418+PFC!H418+'SF6'!H418</f>
        <v>0</v>
      </c>
      <c r="I418" s="94">
        <f>+'CO2'!I418+'abs CO2'!I418+'CH4'!I418*PCG!$C$5+N2O!I418*PCG!$C$6+HFC!I418+PFC!I418+'SF6'!I418</f>
        <v>0</v>
      </c>
      <c r="J418" s="94">
        <f>+'CO2'!J418+'abs CO2'!J418+'CH4'!J418*PCG!$C$5+N2O!J418*PCG!$C$6+HFC!J418+PFC!J418+'SF6'!J418</f>
        <v>0</v>
      </c>
      <c r="K418" s="94">
        <f>+'CO2'!K418+'abs CO2'!K418+'CH4'!K418*PCG!$C$5+N2O!K418*PCG!$C$6+HFC!K418+PFC!K418+'SF6'!K418</f>
        <v>0</v>
      </c>
      <c r="L418" s="94">
        <f>+'CO2'!L418+'abs CO2'!L418+'CH4'!L418*PCG!$C$5+N2O!L418*PCG!$C$6+HFC!L418+PFC!L418+'SF6'!L418</f>
        <v>0</v>
      </c>
      <c r="M418" s="94">
        <f>+'CO2'!M418+'abs CO2'!M418+'CH4'!M418*PCG!$C$5+N2O!M418*PCG!$C$6+HFC!M418+PFC!M418+'SF6'!M418</f>
        <v>0</v>
      </c>
      <c r="N418" s="94">
        <f>+'CO2'!N418+'abs CO2'!N418+'CH4'!N418*PCG!$C$5+N2O!N418*PCG!$C$6+HFC!N418+PFC!N418+'SF6'!N418</f>
        <v>0</v>
      </c>
      <c r="O418" s="94">
        <f>+'CO2'!O418+'abs CO2'!O418+'CH4'!O418*PCG!$C$5+N2O!O418*PCG!$C$6+HFC!O418+PFC!O418+'SF6'!O418</f>
        <v>0</v>
      </c>
      <c r="P418" s="94">
        <f>+'CO2'!P418+'abs CO2'!P418+'CH4'!P418*PCG!$C$5+N2O!P418*PCG!$C$6+HFC!P418+PFC!P418+'SF6'!P418</f>
        <v>0</v>
      </c>
      <c r="Q418" s="94">
        <f>+'CO2'!Q418+'abs CO2'!Q418+'CH4'!Q418*PCG!$C$5+N2O!Q418*PCG!$C$6+HFC!Q418+PFC!Q418+'SF6'!Q418</f>
        <v>0</v>
      </c>
      <c r="R418" s="94">
        <f>+'CO2'!R418+'abs CO2'!R418+'CH4'!R418*PCG!$C$5+N2O!R418*PCG!$C$6+HFC!R418+PFC!R418+'SF6'!R418</f>
        <v>0</v>
      </c>
      <c r="S418" s="94">
        <f>+'CO2'!S418+'abs CO2'!S418+'CH4'!S418*PCG!$C$5+N2O!S418*PCG!$C$6+HFC!S418+PFC!S418+'SF6'!S418</f>
        <v>0</v>
      </c>
      <c r="T418" s="94">
        <f>+'CO2'!T418+'abs CO2'!T418+'CH4'!T418*PCG!$C$5+N2O!T418*PCG!$C$6+HFC!T418+PFC!T418+'SF6'!T418</f>
        <v>0</v>
      </c>
      <c r="U418" s="94">
        <f>+'CO2'!U418+'abs CO2'!U418+'CH4'!U418*PCG!$C$5+N2O!U418*PCG!$C$6+HFC!U418+PFC!U418+'SF6'!U418</f>
        <v>0</v>
      </c>
      <c r="V418" s="94">
        <f>+'CO2'!V418+'abs CO2'!V418+'CH4'!V418*PCG!$C$5+N2O!V418*PCG!$C$6+HFC!V418+PFC!V418+'SF6'!V418</f>
        <v>0</v>
      </c>
      <c r="W418" s="94">
        <f>+'CO2'!W418+'abs CO2'!W418+'CH4'!W418*PCG!$C$5+N2O!W418*PCG!$C$6+HFC!W418+PFC!W418+'SF6'!W418</f>
        <v>0</v>
      </c>
      <c r="X418" s="94">
        <f>+'CO2'!X418+'abs CO2'!X418+'CH4'!X418*PCG!$C$5+N2O!X418*PCG!$C$6+HFC!X418+PFC!X418+'SF6'!X418</f>
        <v>0</v>
      </c>
      <c r="Y418" s="94">
        <f>+'CO2'!Y418+'abs CO2'!Y418+'CH4'!Y418*PCG!$C$5+N2O!Y418*PCG!$C$6+HFC!Y418+PFC!Y418+'SF6'!Y418</f>
        <v>0</v>
      </c>
      <c r="Z418" s="94">
        <f>+'CO2'!Z418+'abs CO2'!Z418+'CH4'!Z418*PCG!$C$5+N2O!Z418*PCG!$C$6+HFC!Z418+PFC!Z418+'SF6'!Z418</f>
        <v>0</v>
      </c>
      <c r="AA418" s="94">
        <f>+'CO2'!AA418+'abs CO2'!AA418+'CH4'!AA418*PCG!$C$5+N2O!AA418*PCG!$C$6+HFC!AA418+PFC!AA418+'SF6'!AA418</f>
        <v>0</v>
      </c>
      <c r="AB418" s="94">
        <f>+'CO2'!AB418+'abs CO2'!AB418+'CH4'!AB418*PCG!$C$5+N2O!AB418*PCG!$C$6+HFC!AB418+PFC!AB418+'SF6'!AB418</f>
        <v>0</v>
      </c>
      <c r="AC418" s="94">
        <f>+'CO2'!AC418+'abs CO2'!AC418+'CH4'!AC418*PCG!$C$5+N2O!AC418*PCG!$C$6+HFC!AC418+PFC!AC418+'SF6'!AC418</f>
        <v>0</v>
      </c>
      <c r="AD418" s="94">
        <f>+'CO2'!AD418+'abs CO2'!AD418+'CH4'!AD418*PCG!$C$5+N2O!AD418*PCG!$C$6+HFC!AD418+PFC!AD418+'SF6'!AD418</f>
        <v>0</v>
      </c>
      <c r="AE418" s="94">
        <f>+'CO2'!AE418+'abs CO2'!AE418+'CH4'!AE418*PCG!$C$5+N2O!AE418*PCG!$C$6+HFC!AE418+PFC!AE418+'SF6'!AE418</f>
        <v>0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0</v>
      </c>
      <c r="D420" s="94">
        <f>+'CO2'!D420+'abs CO2'!D420+'CH4'!D420*PCG!$C$5+N2O!D420*PCG!$C$6+HFC!D420+PFC!D420+'SF6'!D420</f>
        <v>0</v>
      </c>
      <c r="E420" s="94">
        <f>+'CO2'!E420+'abs CO2'!E420+'CH4'!E420*PCG!$C$5+N2O!E420*PCG!$C$6+HFC!E420+PFC!E420+'SF6'!E420</f>
        <v>0</v>
      </c>
      <c r="F420" s="94">
        <f>+'CO2'!F420+'abs CO2'!F420+'CH4'!F420*PCG!$C$5+N2O!F420*PCG!$C$6+HFC!F420+PFC!F420+'SF6'!F420</f>
        <v>0</v>
      </c>
      <c r="G420" s="94">
        <f>+'CO2'!G420+'abs CO2'!G420+'CH4'!G420*PCG!$C$5+N2O!G420*PCG!$C$6+HFC!G420+PFC!G420+'SF6'!G420</f>
        <v>0</v>
      </c>
      <c r="H420" s="94">
        <f>+'CO2'!H420+'abs CO2'!H420+'CH4'!H420*PCG!$C$5+N2O!H420*PCG!$C$6+HFC!H420+PFC!H420+'SF6'!H420</f>
        <v>0</v>
      </c>
      <c r="I420" s="94">
        <f>+'CO2'!I420+'abs CO2'!I420+'CH4'!I420*PCG!$C$5+N2O!I420*PCG!$C$6+HFC!I420+PFC!I420+'SF6'!I420</f>
        <v>0</v>
      </c>
      <c r="J420" s="94">
        <f>+'CO2'!J420+'abs CO2'!J420+'CH4'!J420*PCG!$C$5+N2O!J420*PCG!$C$6+HFC!J420+PFC!J420+'SF6'!J420</f>
        <v>0</v>
      </c>
      <c r="K420" s="94">
        <f>+'CO2'!K420+'abs CO2'!K420+'CH4'!K420*PCG!$C$5+N2O!K420*PCG!$C$6+HFC!K420+PFC!K420+'SF6'!K420</f>
        <v>0</v>
      </c>
      <c r="L420" s="94">
        <f>+'CO2'!L420+'abs CO2'!L420+'CH4'!L420*PCG!$C$5+N2O!L420*PCG!$C$6+HFC!L420+PFC!L420+'SF6'!L420</f>
        <v>0</v>
      </c>
      <c r="M420" s="94">
        <f>+'CO2'!M420+'abs CO2'!M420+'CH4'!M420*PCG!$C$5+N2O!M420*PCG!$C$6+HFC!M420+PFC!M420+'SF6'!M420</f>
        <v>0</v>
      </c>
      <c r="N420" s="94">
        <f>+'CO2'!N420+'abs CO2'!N420+'CH4'!N420*PCG!$C$5+N2O!N420*PCG!$C$6+HFC!N420+PFC!N420+'SF6'!N420</f>
        <v>0</v>
      </c>
      <c r="O420" s="94">
        <f>+'CO2'!O420+'abs CO2'!O420+'CH4'!O420*PCG!$C$5+N2O!O420*PCG!$C$6+HFC!O420+PFC!O420+'SF6'!O420</f>
        <v>0</v>
      </c>
      <c r="P420" s="94">
        <f>+'CO2'!P420+'abs CO2'!P420+'CH4'!P420*PCG!$C$5+N2O!P420*PCG!$C$6+HFC!P420+PFC!P420+'SF6'!P420</f>
        <v>0</v>
      </c>
      <c r="Q420" s="94">
        <f>+'CO2'!Q420+'abs CO2'!Q420+'CH4'!Q420*PCG!$C$5+N2O!Q420*PCG!$C$6+HFC!Q420+PFC!Q420+'SF6'!Q420</f>
        <v>0</v>
      </c>
      <c r="R420" s="94">
        <f>+'CO2'!R420+'abs CO2'!R420+'CH4'!R420*PCG!$C$5+N2O!R420*PCG!$C$6+HFC!R420+PFC!R420+'SF6'!R420</f>
        <v>0</v>
      </c>
      <c r="S420" s="94">
        <f>+'CO2'!S420+'abs CO2'!S420+'CH4'!S420*PCG!$C$5+N2O!S420*PCG!$C$6+HFC!S420+PFC!S420+'SF6'!S420</f>
        <v>0</v>
      </c>
      <c r="T420" s="94">
        <f>+'CO2'!T420+'abs CO2'!T420+'CH4'!T420*PCG!$C$5+N2O!T420*PCG!$C$6+HFC!T420+PFC!T420+'SF6'!T420</f>
        <v>0</v>
      </c>
      <c r="U420" s="94">
        <f>+'CO2'!U420+'abs CO2'!U420+'CH4'!U420*PCG!$C$5+N2O!U420*PCG!$C$6+HFC!U420+PFC!U420+'SF6'!U420</f>
        <v>0</v>
      </c>
      <c r="V420" s="94">
        <f>+'CO2'!V420+'abs CO2'!V420+'CH4'!V420*PCG!$C$5+N2O!V420*PCG!$C$6+HFC!V420+PFC!V420+'SF6'!V420</f>
        <v>0</v>
      </c>
      <c r="W420" s="94">
        <f>+'CO2'!W420+'abs CO2'!W420+'CH4'!W420*PCG!$C$5+N2O!W420*PCG!$C$6+HFC!W420+PFC!W420+'SF6'!W420</f>
        <v>0</v>
      </c>
      <c r="X420" s="94">
        <f>+'CO2'!X420+'abs CO2'!X420+'CH4'!X420*PCG!$C$5+N2O!X420*PCG!$C$6+HFC!X420+PFC!X420+'SF6'!X420</f>
        <v>0</v>
      </c>
      <c r="Y420" s="94">
        <f>+'CO2'!Y420+'abs CO2'!Y420+'CH4'!Y420*PCG!$C$5+N2O!Y420*PCG!$C$6+HFC!Y420+PFC!Y420+'SF6'!Y420</f>
        <v>0</v>
      </c>
      <c r="Z420" s="94">
        <f>+'CO2'!Z420+'abs CO2'!Z420+'CH4'!Z420*PCG!$C$5+N2O!Z420*PCG!$C$6+HFC!Z420+PFC!Z420+'SF6'!Z420</f>
        <v>0</v>
      </c>
      <c r="AA420" s="94">
        <f>+'CO2'!AA420+'abs CO2'!AA420+'CH4'!AA420*PCG!$C$5+N2O!AA420*PCG!$C$6+HFC!AA420+PFC!AA420+'SF6'!AA420</f>
        <v>0</v>
      </c>
      <c r="AB420" s="94">
        <f>+'CO2'!AB420+'abs CO2'!AB420+'CH4'!AB420*PCG!$C$5+N2O!AB420*PCG!$C$6+HFC!AB420+PFC!AB420+'SF6'!AB420</f>
        <v>0</v>
      </c>
      <c r="AC420" s="94">
        <f>+'CO2'!AC420+'abs CO2'!AC420+'CH4'!AC420*PCG!$C$5+N2O!AC420*PCG!$C$6+HFC!AC420+PFC!AC420+'SF6'!AC420</f>
        <v>0</v>
      </c>
      <c r="AD420" s="94">
        <f>+'CO2'!AD420+'abs CO2'!AD420+'CH4'!AD420*PCG!$C$5+N2O!AD420*PCG!$C$6+HFC!AD420+PFC!AD420+'SF6'!AD420</f>
        <v>0</v>
      </c>
      <c r="AE420" s="94">
        <f>+'CO2'!AE420+'abs CO2'!AE420+'CH4'!AE420*PCG!$C$5+N2O!AE420*PCG!$C$6+HFC!AE420+PFC!AE420+'SF6'!AE420</f>
        <v>0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</v>
      </c>
      <c r="D421" s="94">
        <f>+'CO2'!D421+'abs CO2'!D421+'CH4'!D421*PCG!$C$5+N2O!D421*PCG!$C$6+HFC!D421+PFC!D421+'SF6'!D421</f>
        <v>0</v>
      </c>
      <c r="E421" s="94">
        <f>+'CO2'!E421+'abs CO2'!E421+'CH4'!E421*PCG!$C$5+N2O!E421*PCG!$C$6+HFC!E421+PFC!E421+'SF6'!E421</f>
        <v>0</v>
      </c>
      <c r="F421" s="94">
        <f>+'CO2'!F421+'abs CO2'!F421+'CH4'!F421*PCG!$C$5+N2O!F421*PCG!$C$6+HFC!F421+PFC!F421+'SF6'!F421</f>
        <v>0</v>
      </c>
      <c r="G421" s="94">
        <f>+'CO2'!G421+'abs CO2'!G421+'CH4'!G421*PCG!$C$5+N2O!G421*PCG!$C$6+HFC!G421+PFC!G421+'SF6'!G421</f>
        <v>0</v>
      </c>
      <c r="H421" s="94">
        <f>+'CO2'!H421+'abs CO2'!H421+'CH4'!H421*PCG!$C$5+N2O!H421*PCG!$C$6+HFC!H421+PFC!H421+'SF6'!H421</f>
        <v>0</v>
      </c>
      <c r="I421" s="94">
        <f>+'CO2'!I421+'abs CO2'!I421+'CH4'!I421*PCG!$C$5+N2O!I421*PCG!$C$6+HFC!I421+PFC!I421+'SF6'!I421</f>
        <v>0</v>
      </c>
      <c r="J421" s="94">
        <f>+'CO2'!J421+'abs CO2'!J421+'CH4'!J421*PCG!$C$5+N2O!J421*PCG!$C$6+HFC!J421+PFC!J421+'SF6'!J421</f>
        <v>0</v>
      </c>
      <c r="K421" s="94">
        <f>+'CO2'!K421+'abs CO2'!K421+'CH4'!K421*PCG!$C$5+N2O!K421*PCG!$C$6+HFC!K421+PFC!K421+'SF6'!K421</f>
        <v>0</v>
      </c>
      <c r="L421" s="94">
        <f>+'CO2'!L421+'abs CO2'!L421+'CH4'!L421*PCG!$C$5+N2O!L421*PCG!$C$6+HFC!L421+PFC!L421+'SF6'!L421</f>
        <v>0</v>
      </c>
      <c r="M421" s="94">
        <f>+'CO2'!M421+'abs CO2'!M421+'CH4'!M421*PCG!$C$5+N2O!M421*PCG!$C$6+HFC!M421+PFC!M421+'SF6'!M421</f>
        <v>0</v>
      </c>
      <c r="N421" s="94">
        <f>+'CO2'!N421+'abs CO2'!N421+'CH4'!N421*PCG!$C$5+N2O!N421*PCG!$C$6+HFC!N421+PFC!N421+'SF6'!N421</f>
        <v>0</v>
      </c>
      <c r="O421" s="94">
        <f>+'CO2'!O421+'abs CO2'!O421+'CH4'!O421*PCG!$C$5+N2O!O421*PCG!$C$6+HFC!O421+PFC!O421+'SF6'!O421</f>
        <v>0</v>
      </c>
      <c r="P421" s="94">
        <f>+'CO2'!P421+'abs CO2'!P421+'CH4'!P421*PCG!$C$5+N2O!P421*PCG!$C$6+HFC!P421+PFC!P421+'SF6'!P421</f>
        <v>0</v>
      </c>
      <c r="Q421" s="94">
        <f>+'CO2'!Q421+'abs CO2'!Q421+'CH4'!Q421*PCG!$C$5+N2O!Q421*PCG!$C$6+HFC!Q421+PFC!Q421+'SF6'!Q421</f>
        <v>0</v>
      </c>
      <c r="R421" s="94">
        <f>+'CO2'!R421+'abs CO2'!R421+'CH4'!R421*PCG!$C$5+N2O!R421*PCG!$C$6+HFC!R421+PFC!R421+'SF6'!R421</f>
        <v>0</v>
      </c>
      <c r="S421" s="94">
        <f>+'CO2'!S421+'abs CO2'!S421+'CH4'!S421*PCG!$C$5+N2O!S421*PCG!$C$6+HFC!S421+PFC!S421+'SF6'!S421</f>
        <v>0</v>
      </c>
      <c r="T421" s="94">
        <f>+'CO2'!T421+'abs CO2'!T421+'CH4'!T421*PCG!$C$5+N2O!T421*PCG!$C$6+HFC!T421+PFC!T421+'SF6'!T421</f>
        <v>0</v>
      </c>
      <c r="U421" s="94">
        <f>+'CO2'!U421+'abs CO2'!U421+'CH4'!U421*PCG!$C$5+N2O!U421*PCG!$C$6+HFC!U421+PFC!U421+'SF6'!U421</f>
        <v>0</v>
      </c>
      <c r="V421" s="94">
        <f>+'CO2'!V421+'abs CO2'!V421+'CH4'!V421*PCG!$C$5+N2O!V421*PCG!$C$6+HFC!V421+PFC!V421+'SF6'!V421</f>
        <v>0</v>
      </c>
      <c r="W421" s="94">
        <f>+'CO2'!W421+'abs CO2'!W421+'CH4'!W421*PCG!$C$5+N2O!W421*PCG!$C$6+HFC!W421+PFC!W421+'SF6'!W421</f>
        <v>0</v>
      </c>
      <c r="X421" s="94">
        <f>+'CO2'!X421+'abs CO2'!X421+'CH4'!X421*PCG!$C$5+N2O!X421*PCG!$C$6+HFC!X421+PFC!X421+'SF6'!X421</f>
        <v>0</v>
      </c>
      <c r="Y421" s="94">
        <f>+'CO2'!Y421+'abs CO2'!Y421+'CH4'!Y421*PCG!$C$5+N2O!Y421*PCG!$C$6+HFC!Y421+PFC!Y421+'SF6'!Y421</f>
        <v>0</v>
      </c>
      <c r="Z421" s="94">
        <f>+'CO2'!Z421+'abs CO2'!Z421+'CH4'!Z421*PCG!$C$5+N2O!Z421*PCG!$C$6+HFC!Z421+PFC!Z421+'SF6'!Z421</f>
        <v>0</v>
      </c>
      <c r="AA421" s="94">
        <f>+'CO2'!AA421+'abs CO2'!AA421+'CH4'!AA421*PCG!$C$5+N2O!AA421*PCG!$C$6+HFC!AA421+PFC!AA421+'SF6'!AA421</f>
        <v>0</v>
      </c>
      <c r="AB421" s="94">
        <f>+'CO2'!AB421+'abs CO2'!AB421+'CH4'!AB421*PCG!$C$5+N2O!AB421*PCG!$C$6+HFC!AB421+PFC!AB421+'SF6'!AB421</f>
        <v>0</v>
      </c>
      <c r="AC421" s="94">
        <f>+'CO2'!AC421+'abs CO2'!AC421+'CH4'!AC421*PCG!$C$5+N2O!AC421*PCG!$C$6+HFC!AC421+PFC!AC421+'SF6'!AC421</f>
        <v>0</v>
      </c>
      <c r="AD421" s="94">
        <f>+'CO2'!AD421+'abs CO2'!AD421+'CH4'!AD421*PCG!$C$5+N2O!AD421*PCG!$C$6+HFC!AD421+PFC!AD421+'SF6'!AD421</f>
        <v>0</v>
      </c>
      <c r="AE421" s="94">
        <f>+'CO2'!AE421+'abs CO2'!AE421+'CH4'!AE421*PCG!$C$5+N2O!AE421*PCG!$C$6+HFC!AE421+PFC!AE421+'SF6'!AE421</f>
        <v>0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0</v>
      </c>
      <c r="D423" s="94">
        <f>+'CO2'!D423+'abs CO2'!D423+'CH4'!D423*PCG!$C$5+N2O!D423*PCG!$C$6+HFC!D423+PFC!D423+'SF6'!D423</f>
        <v>0</v>
      </c>
      <c r="E423" s="94">
        <f>+'CO2'!E423+'abs CO2'!E423+'CH4'!E423*PCG!$C$5+N2O!E423*PCG!$C$6+HFC!E423+PFC!E423+'SF6'!E423</f>
        <v>0</v>
      </c>
      <c r="F423" s="94">
        <f>+'CO2'!F423+'abs CO2'!F423+'CH4'!F423*PCG!$C$5+N2O!F423*PCG!$C$6+HFC!F423+PFC!F423+'SF6'!F423</f>
        <v>0</v>
      </c>
      <c r="G423" s="94">
        <f>+'CO2'!G423+'abs CO2'!G423+'CH4'!G423*PCG!$C$5+N2O!G423*PCG!$C$6+HFC!G423+PFC!G423+'SF6'!G423</f>
        <v>0</v>
      </c>
      <c r="H423" s="94">
        <f>+'CO2'!H423+'abs CO2'!H423+'CH4'!H423*PCG!$C$5+N2O!H423*PCG!$C$6+HFC!H423+PFC!H423+'SF6'!H423</f>
        <v>0</v>
      </c>
      <c r="I423" s="94">
        <f>+'CO2'!I423+'abs CO2'!I423+'CH4'!I423*PCG!$C$5+N2O!I423*PCG!$C$6+HFC!I423+PFC!I423+'SF6'!I423</f>
        <v>0</v>
      </c>
      <c r="J423" s="94">
        <f>+'CO2'!J423+'abs CO2'!J423+'CH4'!J423*PCG!$C$5+N2O!J423*PCG!$C$6+HFC!J423+PFC!J423+'SF6'!J423</f>
        <v>0</v>
      </c>
      <c r="K423" s="94">
        <f>+'CO2'!K423+'abs CO2'!K423+'CH4'!K423*PCG!$C$5+N2O!K423*PCG!$C$6+HFC!K423+PFC!K423+'SF6'!K423</f>
        <v>0</v>
      </c>
      <c r="L423" s="94">
        <f>+'CO2'!L423+'abs CO2'!L423+'CH4'!L423*PCG!$C$5+N2O!L423*PCG!$C$6+HFC!L423+PFC!L423+'SF6'!L423</f>
        <v>0</v>
      </c>
      <c r="M423" s="94">
        <f>+'CO2'!M423+'abs CO2'!M423+'CH4'!M423*PCG!$C$5+N2O!M423*PCG!$C$6+HFC!M423+PFC!M423+'SF6'!M423</f>
        <v>0</v>
      </c>
      <c r="N423" s="94">
        <f>+'CO2'!N423+'abs CO2'!N423+'CH4'!N423*PCG!$C$5+N2O!N423*PCG!$C$6+HFC!N423+PFC!N423+'SF6'!N423</f>
        <v>0</v>
      </c>
      <c r="O423" s="94">
        <f>+'CO2'!O423+'abs CO2'!O423+'CH4'!O423*PCG!$C$5+N2O!O423*PCG!$C$6+HFC!O423+PFC!O423+'SF6'!O423</f>
        <v>0</v>
      </c>
      <c r="P423" s="94">
        <f>+'CO2'!P423+'abs CO2'!P423+'CH4'!P423*PCG!$C$5+N2O!P423*PCG!$C$6+HFC!P423+PFC!P423+'SF6'!P423</f>
        <v>0</v>
      </c>
      <c r="Q423" s="94">
        <f>+'CO2'!Q423+'abs CO2'!Q423+'CH4'!Q423*PCG!$C$5+N2O!Q423*PCG!$C$6+HFC!Q423+PFC!Q423+'SF6'!Q423</f>
        <v>0</v>
      </c>
      <c r="R423" s="94">
        <f>+'CO2'!R423+'abs CO2'!R423+'CH4'!R423*PCG!$C$5+N2O!R423*PCG!$C$6+HFC!R423+PFC!R423+'SF6'!R423</f>
        <v>0</v>
      </c>
      <c r="S423" s="94">
        <f>+'CO2'!S423+'abs CO2'!S423+'CH4'!S423*PCG!$C$5+N2O!S423*PCG!$C$6+HFC!S423+PFC!S423+'SF6'!S423</f>
        <v>0</v>
      </c>
      <c r="T423" s="94">
        <f>+'CO2'!T423+'abs CO2'!T423+'CH4'!T423*PCG!$C$5+N2O!T423*PCG!$C$6+HFC!T423+PFC!T423+'SF6'!T423</f>
        <v>0</v>
      </c>
      <c r="U423" s="94">
        <f>+'CO2'!U423+'abs CO2'!U423+'CH4'!U423*PCG!$C$5+N2O!U423*PCG!$C$6+HFC!U423+PFC!U423+'SF6'!U423</f>
        <v>0</v>
      </c>
      <c r="V423" s="94">
        <f>+'CO2'!V423+'abs CO2'!V423+'CH4'!V423*PCG!$C$5+N2O!V423*PCG!$C$6+HFC!V423+PFC!V423+'SF6'!V423</f>
        <v>0</v>
      </c>
      <c r="W423" s="94">
        <f>+'CO2'!W423+'abs CO2'!W423+'CH4'!W423*PCG!$C$5+N2O!W423*PCG!$C$6+HFC!W423+PFC!W423+'SF6'!W423</f>
        <v>0</v>
      </c>
      <c r="X423" s="94">
        <f>+'CO2'!X423+'abs CO2'!X423+'CH4'!X423*PCG!$C$5+N2O!X423*PCG!$C$6+HFC!X423+PFC!X423+'SF6'!X423</f>
        <v>0</v>
      </c>
      <c r="Y423" s="94">
        <f>+'CO2'!Y423+'abs CO2'!Y423+'CH4'!Y423*PCG!$C$5+N2O!Y423*PCG!$C$6+HFC!Y423+PFC!Y423+'SF6'!Y423</f>
        <v>0</v>
      </c>
      <c r="Z423" s="94">
        <f>+'CO2'!Z423+'abs CO2'!Z423+'CH4'!Z423*PCG!$C$5+N2O!Z423*PCG!$C$6+HFC!Z423+PFC!Z423+'SF6'!Z423</f>
        <v>0</v>
      </c>
      <c r="AA423" s="94">
        <f>+'CO2'!AA423+'abs CO2'!AA423+'CH4'!AA423*PCG!$C$5+N2O!AA423*PCG!$C$6+HFC!AA423+PFC!AA423+'SF6'!AA423</f>
        <v>0</v>
      </c>
      <c r="AB423" s="94">
        <f>+'CO2'!AB423+'abs CO2'!AB423+'CH4'!AB423*PCG!$C$5+N2O!AB423*PCG!$C$6+HFC!AB423+PFC!AB423+'SF6'!AB423</f>
        <v>0</v>
      </c>
      <c r="AC423" s="94">
        <f>+'CO2'!AC423+'abs CO2'!AC423+'CH4'!AC423*PCG!$C$5+N2O!AC423*PCG!$C$6+HFC!AC423+PFC!AC423+'SF6'!AC423</f>
        <v>0</v>
      </c>
      <c r="AD423" s="94">
        <f>+'CO2'!AD423+'abs CO2'!AD423+'CH4'!AD423*PCG!$C$5+N2O!AD423*PCG!$C$6+HFC!AD423+PFC!AD423+'SF6'!AD423</f>
        <v>0</v>
      </c>
      <c r="AE423" s="94">
        <f>+'CO2'!AE423+'abs CO2'!AE423+'CH4'!AE423*PCG!$C$5+N2O!AE423*PCG!$C$6+HFC!AE423+PFC!AE423+'SF6'!AE423</f>
        <v>0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21.072789575579542</v>
      </c>
      <c r="D425" s="32">
        <f t="shared" ref="D425:AE425" si="104">+D426+D430+D431+D434</f>
        <v>21.502749039340465</v>
      </c>
      <c r="E425" s="32">
        <f t="shared" si="104"/>
        <v>21.671585626172643</v>
      </c>
      <c r="F425" s="32">
        <f t="shared" si="104"/>
        <v>21.411051169470539</v>
      </c>
      <c r="G425" s="32">
        <f t="shared" si="104"/>
        <v>21.492075564346401</v>
      </c>
      <c r="H425" s="32">
        <f t="shared" si="104"/>
        <v>22.816676985636477</v>
      </c>
      <c r="I425" s="32">
        <f t="shared" si="104"/>
        <v>37.677085770020184</v>
      </c>
      <c r="J425" s="32">
        <f t="shared" si="104"/>
        <v>38.961349659344584</v>
      </c>
      <c r="K425" s="32">
        <f t="shared" si="104"/>
        <v>39.881012143432947</v>
      </c>
      <c r="L425" s="32">
        <f t="shared" si="104"/>
        <v>40.550893757316238</v>
      </c>
      <c r="M425" s="32">
        <f t="shared" si="104"/>
        <v>41.494428743295231</v>
      </c>
      <c r="N425" s="32">
        <f t="shared" si="104"/>
        <v>39.136956534396219</v>
      </c>
      <c r="O425" s="32">
        <f t="shared" si="104"/>
        <v>35.70527122721569</v>
      </c>
      <c r="P425" s="32">
        <f t="shared" si="104"/>
        <v>39.221467504241595</v>
      </c>
      <c r="Q425" s="32">
        <f t="shared" si="104"/>
        <v>46.090775986458802</v>
      </c>
      <c r="R425" s="32">
        <f t="shared" si="104"/>
        <v>26.527619783272286</v>
      </c>
      <c r="S425" s="32">
        <f t="shared" si="104"/>
        <v>32.252158944321515</v>
      </c>
      <c r="T425" s="32">
        <f t="shared" si="104"/>
        <v>33.706998537670941</v>
      </c>
      <c r="U425" s="32">
        <f t="shared" si="104"/>
        <v>32.959007491216184</v>
      </c>
      <c r="V425" s="32">
        <f t="shared" si="104"/>
        <v>32.676598836635691</v>
      </c>
      <c r="W425" s="32">
        <f t="shared" si="104"/>
        <v>39.450325846613154</v>
      </c>
      <c r="X425" s="32">
        <f t="shared" si="104"/>
        <v>44.90847284345675</v>
      </c>
      <c r="Y425" s="32">
        <f t="shared" si="104"/>
        <v>47.541615367799906</v>
      </c>
      <c r="Z425" s="32">
        <f t="shared" si="104"/>
        <v>51.825925730116502</v>
      </c>
      <c r="AA425" s="32">
        <f t="shared" si="104"/>
        <v>60.427768468689493</v>
      </c>
      <c r="AB425" s="32">
        <f t="shared" si="104"/>
        <v>69.171063024533524</v>
      </c>
      <c r="AC425" s="32">
        <f t="shared" si="104"/>
        <v>71.176940974376635</v>
      </c>
      <c r="AD425" s="32">
        <f t="shared" si="104"/>
        <v>79.177269094753996</v>
      </c>
      <c r="AE425" s="32">
        <f t="shared" si="104"/>
        <v>86.61863140365449</v>
      </c>
    </row>
    <row r="426" spans="1:31" x14ac:dyDescent="0.2">
      <c r="A426" s="80" t="s">
        <v>723</v>
      </c>
      <c r="B426" s="4" t="s">
        <v>724</v>
      </c>
      <c r="C426" s="33">
        <f>+C427+C428+C429</f>
        <v>9.8818588602850905</v>
      </c>
      <c r="D426" s="33">
        <f t="shared" ref="D426:AE426" si="105">+D427+D428+D429</f>
        <v>10.177376887042188</v>
      </c>
      <c r="E426" s="33">
        <f t="shared" si="105"/>
        <v>10.513241714657974</v>
      </c>
      <c r="F426" s="33">
        <f t="shared" si="105"/>
        <v>11.07377818205779</v>
      </c>
      <c r="G426" s="33">
        <f t="shared" si="105"/>
        <v>11.642749986944223</v>
      </c>
      <c r="H426" s="33">
        <f t="shared" si="105"/>
        <v>12.216791241563486</v>
      </c>
      <c r="I426" s="33">
        <f t="shared" si="105"/>
        <v>12.818162972151434</v>
      </c>
      <c r="J426" s="33">
        <f t="shared" si="105"/>
        <v>13.453286438765126</v>
      </c>
      <c r="K426" s="33">
        <f t="shared" si="105"/>
        <v>14.107574038819557</v>
      </c>
      <c r="L426" s="33">
        <f t="shared" si="105"/>
        <v>14.761152362977644</v>
      </c>
      <c r="M426" s="33">
        <f t="shared" si="105"/>
        <v>15.384367137021361</v>
      </c>
      <c r="N426" s="33">
        <f t="shared" si="105"/>
        <v>16.01324780628433</v>
      </c>
      <c r="O426" s="33">
        <f t="shared" si="105"/>
        <v>16.630121857625518</v>
      </c>
      <c r="P426" s="33">
        <f t="shared" si="105"/>
        <v>17.317473708325437</v>
      </c>
      <c r="Q426" s="33">
        <f t="shared" si="105"/>
        <v>17.967883294242341</v>
      </c>
      <c r="R426" s="33">
        <f t="shared" si="105"/>
        <v>18.50226639116083</v>
      </c>
      <c r="S426" s="33">
        <f t="shared" si="105"/>
        <v>19.941010612356184</v>
      </c>
      <c r="T426" s="33">
        <f t="shared" si="105"/>
        <v>21.35034309138166</v>
      </c>
      <c r="U426" s="33">
        <f t="shared" si="105"/>
        <v>22.858651422386359</v>
      </c>
      <c r="V426" s="33">
        <f t="shared" si="105"/>
        <v>26.524301865642702</v>
      </c>
      <c r="W426" s="33">
        <f t="shared" si="105"/>
        <v>29.943671796160903</v>
      </c>
      <c r="X426" s="33">
        <f t="shared" si="105"/>
        <v>35.416211585477804</v>
      </c>
      <c r="Y426" s="33">
        <f t="shared" si="105"/>
        <v>39.334826940134718</v>
      </c>
      <c r="Z426" s="33">
        <f t="shared" si="105"/>
        <v>43.790473794086637</v>
      </c>
      <c r="AA426" s="33">
        <f t="shared" si="105"/>
        <v>49.094376675962643</v>
      </c>
      <c r="AB426" s="33">
        <f t="shared" si="105"/>
        <v>55.821118182763321</v>
      </c>
      <c r="AC426" s="33">
        <f t="shared" si="105"/>
        <v>61.015953594971336</v>
      </c>
      <c r="AD426" s="33">
        <f t="shared" si="105"/>
        <v>68.491105426287177</v>
      </c>
      <c r="AE426" s="33">
        <f t="shared" si="105"/>
        <v>75.025031120007554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0.87635492619851707</v>
      </c>
      <c r="F427" s="94">
        <f>+'CO2'!F427+'abs CO2'!F427+'CH4'!F427*PCG!$C$5+N2O!F427*PCG!$C$6+HFC!F427+PFC!F427+'SF6'!F427</f>
        <v>1.6731336545794444</v>
      </c>
      <c r="G427" s="94">
        <f>+'CO2'!G427+'abs CO2'!G427+'CH4'!G427*PCG!$C$5+N2O!G427*PCG!$C$6+HFC!G427+PFC!G427+'SF6'!G427</f>
        <v>2.3917382562323226</v>
      </c>
      <c r="H427" s="94">
        <f>+'CO2'!H427+'abs CO2'!H427+'CH4'!H427*PCG!$C$5+N2O!H427*PCG!$C$6+HFC!H427+PFC!H427+'SF6'!H427</f>
        <v>3.0455814129594234</v>
      </c>
      <c r="I427" s="94">
        <f>+'CO2'!I427+'abs CO2'!I427+'CH4'!I427*PCG!$C$5+N2O!I427*PCG!$C$6+HFC!I427+PFC!I427+'SF6'!I427</f>
        <v>3.7053373547977442</v>
      </c>
      <c r="J427" s="94">
        <f>+'CO2'!J427+'abs CO2'!J427+'CH4'!J427*PCG!$C$5+N2O!J427*PCG!$C$6+HFC!J427+PFC!J427+'SF6'!J427</f>
        <v>4.6978893240124799</v>
      </c>
      <c r="K427" s="94">
        <f>+'CO2'!K427+'abs CO2'!K427+'CH4'!K427*PCG!$C$5+N2O!K427*PCG!$C$6+HFC!K427+PFC!K427+'SF6'!K427</f>
        <v>5.6799360672957073</v>
      </c>
      <c r="L427" s="94">
        <f>+'CO2'!L427+'abs CO2'!L427+'CH4'!L427*PCG!$C$5+N2O!L427*PCG!$C$6+HFC!L427+PFC!L427+'SF6'!L427</f>
        <v>6.6547439094287508</v>
      </c>
      <c r="M427" s="94">
        <f>+'CO2'!M427+'abs CO2'!M427+'CH4'!M427*PCG!$C$5+N2O!M427*PCG!$C$6+HFC!M427+PFC!M427+'SF6'!M427</f>
        <v>7.783850037294199</v>
      </c>
      <c r="N427" s="94">
        <f>+'CO2'!N427+'abs CO2'!N427+'CH4'!N427*PCG!$C$5+N2O!N427*PCG!$C$6+HFC!N427+PFC!N427+'SF6'!N427</f>
        <v>8.8371222571895913</v>
      </c>
      <c r="O427" s="94">
        <f>+'CO2'!O427+'abs CO2'!O427+'CH4'!O427*PCG!$C$5+N2O!O427*PCG!$C$6+HFC!O427+PFC!O427+'SF6'!O427</f>
        <v>9.8192785549241854</v>
      </c>
      <c r="P427" s="94">
        <f>+'CO2'!P427+'abs CO2'!P427+'CH4'!P427*PCG!$C$5+N2O!P427*PCG!$C$6+HFC!P427+PFC!P427+'SF6'!P427</f>
        <v>10.762574831293241</v>
      </c>
      <c r="Q427" s="94">
        <f>+'CO2'!Q427+'abs CO2'!Q427+'CH4'!Q427*PCG!$C$5+N2O!Q427*PCG!$C$6+HFC!Q427+PFC!Q427+'SF6'!Q427</f>
        <v>11.713290696431498</v>
      </c>
      <c r="R427" s="94">
        <f>+'CO2'!R427+'abs CO2'!R427+'CH4'!R427*PCG!$C$5+N2O!R427*PCG!$C$6+HFC!R427+PFC!R427+'SF6'!R427</f>
        <v>12.632752656713839</v>
      </c>
      <c r="S427" s="94">
        <f>+'CO2'!S427+'abs CO2'!S427+'CH4'!S427*PCG!$C$5+N2O!S427*PCG!$C$6+HFC!S427+PFC!S427+'SF6'!S427</f>
        <v>14.127443052468202</v>
      </c>
      <c r="T427" s="94">
        <f>+'CO2'!T427+'abs CO2'!T427+'CH4'!T427*PCG!$C$5+N2O!T427*PCG!$C$6+HFC!T427+PFC!T427+'SF6'!T427</f>
        <v>15.284700104299686</v>
      </c>
      <c r="U427" s="94">
        <f>+'CO2'!U427+'abs CO2'!U427+'CH4'!U427*PCG!$C$5+N2O!U427*PCG!$C$6+HFC!U427+PFC!U427+'SF6'!U427</f>
        <v>16.641942047529227</v>
      </c>
      <c r="V427" s="94">
        <f>+'CO2'!V427+'abs CO2'!V427+'CH4'!V427*PCG!$C$5+N2O!V427*PCG!$C$6+HFC!V427+PFC!V427+'SF6'!V427</f>
        <v>19.32485252558725</v>
      </c>
      <c r="W427" s="94">
        <f>+'CO2'!W427+'abs CO2'!W427+'CH4'!W427*PCG!$C$5+N2O!W427*PCG!$C$6+HFC!W427+PFC!W427+'SF6'!W427</f>
        <v>22.400007526674145</v>
      </c>
      <c r="X427" s="94">
        <f>+'CO2'!X427+'abs CO2'!X427+'CH4'!X427*PCG!$C$5+N2O!X427*PCG!$C$6+HFC!X427+PFC!X427+'SF6'!X427</f>
        <v>27.024523370317198</v>
      </c>
      <c r="Y427" s="94">
        <f>+'CO2'!Y427+'abs CO2'!Y427+'CH4'!Y427*PCG!$C$5+N2O!Y427*PCG!$C$6+HFC!Y427+PFC!Y427+'SF6'!Y427</f>
        <v>30.249331178605914</v>
      </c>
      <c r="Z427" s="94">
        <f>+'CO2'!Z427+'abs CO2'!Z427+'CH4'!Z427*PCG!$C$5+N2O!Z427*PCG!$C$6+HFC!Z427+PFC!Z427+'SF6'!Z427</f>
        <v>34.473279131921437</v>
      </c>
      <c r="AA427" s="94">
        <f>+'CO2'!AA427+'abs CO2'!AA427+'CH4'!AA427*PCG!$C$5+N2O!AA427*PCG!$C$6+HFC!AA427+PFC!AA427+'SF6'!AA427</f>
        <v>38.821108699008597</v>
      </c>
      <c r="AB427" s="94">
        <f>+'CO2'!AB427+'abs CO2'!AB427+'CH4'!AB427*PCG!$C$5+N2O!AB427*PCG!$C$6+HFC!AB427+PFC!AB427+'SF6'!AB427</f>
        <v>44.991636375647275</v>
      </c>
      <c r="AC427" s="94">
        <f>+'CO2'!AC427+'abs CO2'!AC427+'CH4'!AC427*PCG!$C$5+N2O!AC427*PCG!$C$6+HFC!AC427+PFC!AC427+'SF6'!AC427</f>
        <v>48.922465600546879</v>
      </c>
      <c r="AD427" s="94">
        <f>+'CO2'!AD427+'abs CO2'!AD427+'CH4'!AD427*PCG!$C$5+N2O!AD427*PCG!$C$6+HFC!AD427+PFC!AD427+'SF6'!AD427</f>
        <v>55.392134573335952</v>
      </c>
      <c r="AE427" s="94">
        <f>+'CO2'!AE427+'abs CO2'!AE427+'CH4'!AE427*PCG!$C$5+N2O!AE427*PCG!$C$6+HFC!AE427+PFC!AE427+'SF6'!AE427</f>
        <v>62.595449743266876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1.8938839579347104</v>
      </c>
      <c r="D428" s="94">
        <f>+'CO2'!D428+'abs CO2'!D428+'CH4'!D428*PCG!$C$5+N2O!D428*PCG!$C$6+HFC!D428+PFC!D428+'SF6'!D428</f>
        <v>1.9498505897784135</v>
      </c>
      <c r="E428" s="94">
        <f>+'CO2'!E428+'abs CO2'!E428+'CH4'!E428*PCG!$C$5+N2O!E428*PCG!$C$6+HFC!E428+PFC!E428+'SF6'!E428</f>
        <v>1.9265815524024343</v>
      </c>
      <c r="F428" s="94">
        <f>+'CO2'!F428+'abs CO2'!F428+'CH4'!F428*PCG!$C$5+N2O!F428*PCG!$C$6+HFC!F428+PFC!F428+'SF6'!F428</f>
        <v>1.917881420082431</v>
      </c>
      <c r="G428" s="94">
        <f>+'CO2'!G428+'abs CO2'!G428+'CH4'!G428*PCG!$C$5+N2O!G428*PCG!$C$6+HFC!G428+PFC!G428+'SF6'!G428</f>
        <v>1.9079445273209581</v>
      </c>
      <c r="H428" s="94">
        <f>+'CO2'!H428+'abs CO2'!H428+'CH4'!H428*PCG!$C$5+N2O!H428*PCG!$C$6+HFC!H428+PFC!H428+'SF6'!H428</f>
        <v>1.8907957035812828</v>
      </c>
      <c r="I428" s="94">
        <f>+'CO2'!I428+'abs CO2'!I428+'CH4'!I428*PCG!$C$5+N2O!I428*PCG!$C$6+HFC!I428+PFC!I428+'SF6'!I428</f>
        <v>1.8756721991917196</v>
      </c>
      <c r="J428" s="94">
        <f>+'CO2'!J428+'abs CO2'!J428+'CH4'!J428*PCG!$C$5+N2O!J428*PCG!$C$6+HFC!J428+PFC!J428+'SF6'!J428</f>
        <v>1.8195894192500073</v>
      </c>
      <c r="K428" s="94">
        <f>+'CO2'!K428+'abs CO2'!K428+'CH4'!K428*PCG!$C$5+N2O!K428*PCG!$C$6+HFC!K428+PFC!K428+'SF6'!K428</f>
        <v>1.7701216164740665</v>
      </c>
      <c r="L428" s="94">
        <f>+'CO2'!L428+'abs CO2'!L428+'CH4'!L428*PCG!$C$5+N2O!L428*PCG!$C$6+HFC!L428+PFC!L428+'SF6'!L428</f>
        <v>1.738131428742824</v>
      </c>
      <c r="M428" s="94">
        <f>+'CO2'!M428+'abs CO2'!M428+'CH4'!M428*PCG!$C$5+N2O!M428*PCG!$C$6+HFC!M428+PFC!M428+'SF6'!M428</f>
        <v>1.6159887710670249</v>
      </c>
      <c r="N428" s="94">
        <f>+'CO2'!N428+'abs CO2'!N428+'CH4'!N428*PCG!$C$5+N2O!N428*PCG!$C$6+HFC!N428+PFC!N428+'SF6'!N428</f>
        <v>1.5599709689270755</v>
      </c>
      <c r="O428" s="94">
        <f>+'CO2'!O428+'abs CO2'!O428+'CH4'!O428*PCG!$C$5+N2O!O428*PCG!$C$6+HFC!O428+PFC!O428+'SF6'!O428</f>
        <v>1.459547867632679</v>
      </c>
      <c r="P428" s="94">
        <f>+'CO2'!P428+'abs CO2'!P428+'CH4'!P428*PCG!$C$5+N2O!P428*PCG!$C$6+HFC!P428+PFC!P428+'SF6'!P428</f>
        <v>1.3920675590862919</v>
      </c>
      <c r="Q428" s="94">
        <f>+'CO2'!Q428+'abs CO2'!Q428+'CH4'!Q428*PCG!$C$5+N2O!Q428*PCG!$C$6+HFC!Q428+PFC!Q428+'SF6'!Q428</f>
        <v>1.323880021389467</v>
      </c>
      <c r="R428" s="94">
        <f>+'CO2'!R428+'abs CO2'!R428+'CH4'!R428*PCG!$C$5+N2O!R428*PCG!$C$6+HFC!R428+PFC!R428+'SF6'!R428</f>
        <v>1.2274791921245882</v>
      </c>
      <c r="S428" s="94">
        <f>+'CO2'!S428+'abs CO2'!S428+'CH4'!S428*PCG!$C$5+N2O!S428*PCG!$C$6+HFC!S428+PFC!S428+'SF6'!S428</f>
        <v>1.2087340979121608</v>
      </c>
      <c r="T428" s="94">
        <f>+'CO2'!T428+'abs CO2'!T428+'CH4'!T428*PCG!$C$5+N2O!T428*PCG!$C$6+HFC!T428+PFC!T428+'SF6'!T428</f>
        <v>1.3063537298105747</v>
      </c>
      <c r="U428" s="94">
        <f>+'CO2'!U428+'abs CO2'!U428+'CH4'!U428*PCG!$C$5+N2O!U428*PCG!$C$6+HFC!U428+PFC!U428+'SF6'!U428</f>
        <v>1.4248199790518743</v>
      </c>
      <c r="V428" s="94">
        <f>+'CO2'!V428+'abs CO2'!V428+'CH4'!V428*PCG!$C$5+N2O!V428*PCG!$C$6+HFC!V428+PFC!V428+'SF6'!V428</f>
        <v>1.554845232150762</v>
      </c>
      <c r="W428" s="94">
        <f>+'CO2'!W428+'abs CO2'!W428+'CH4'!W428*PCG!$C$5+N2O!W428*PCG!$C$6+HFC!W428+PFC!W428+'SF6'!W428</f>
        <v>1.5017218703921462</v>
      </c>
      <c r="X428" s="94">
        <f>+'CO2'!X428+'abs CO2'!X428+'CH4'!X428*PCG!$C$5+N2O!X428*PCG!$C$6+HFC!X428+PFC!X428+'SF6'!X428</f>
        <v>1.621092847841048</v>
      </c>
      <c r="Y428" s="94">
        <f>+'CO2'!Y428+'abs CO2'!Y428+'CH4'!Y428*PCG!$C$5+N2O!Y428*PCG!$C$6+HFC!Y428+PFC!Y428+'SF6'!Y428</f>
        <v>1.6881315012219469</v>
      </c>
      <c r="Z428" s="94">
        <f>+'CO2'!Z428+'abs CO2'!Z428+'CH4'!Z428*PCG!$C$5+N2O!Z428*PCG!$C$6+HFC!Z428+PFC!Z428+'SF6'!Z428</f>
        <v>1.7293225591086592</v>
      </c>
      <c r="AA428" s="94">
        <f>+'CO2'!AA428+'abs CO2'!AA428+'CH4'!AA428*PCG!$C$5+N2O!AA428*PCG!$C$6+HFC!AA428+PFC!AA428+'SF6'!AA428</f>
        <v>1.8442038328912791</v>
      </c>
      <c r="AB428" s="94">
        <f>+'CO2'!AB428+'abs CO2'!AB428+'CH4'!AB428*PCG!$C$5+N2O!AB428*PCG!$C$6+HFC!AB428+PFC!AB428+'SF6'!AB428</f>
        <v>1.5653269597364696</v>
      </c>
      <c r="AC428" s="94">
        <f>+'CO2'!AC428+'abs CO2'!AC428+'CH4'!AC428*PCG!$C$5+N2O!AC428*PCG!$C$6+HFC!AC428+PFC!AC428+'SF6'!AC428</f>
        <v>1.6392920023061746</v>
      </c>
      <c r="AD428" s="94">
        <f>+'CO2'!AD428+'abs CO2'!AD428+'CH4'!AD428*PCG!$C$5+N2O!AD428*PCG!$C$6+HFC!AD428+PFC!AD428+'SF6'!AD428</f>
        <v>1.6762634387572088</v>
      </c>
      <c r="AE428" s="94">
        <f>+'CO2'!AE428+'abs CO2'!AE428+'CH4'!AE428*PCG!$C$5+N2O!AE428*PCG!$C$6+HFC!AE428+PFC!AE428+'SF6'!AE428</f>
        <v>2.0544135599667319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7.9879749023503797</v>
      </c>
      <c r="D429" s="94">
        <f>+'CO2'!D429+'abs CO2'!D429+'CH4'!D429*PCG!$C$5+N2O!D429*PCG!$C$6+HFC!D429+PFC!D429+'SF6'!D429</f>
        <v>8.2275262972637737</v>
      </c>
      <c r="E429" s="94">
        <f>+'CO2'!E429+'abs CO2'!E429+'CH4'!E429*PCG!$C$5+N2O!E429*PCG!$C$6+HFC!E429+PFC!E429+'SF6'!E429</f>
        <v>7.7103052360570228</v>
      </c>
      <c r="F429" s="94">
        <f>+'CO2'!F429+'abs CO2'!F429+'CH4'!F429*PCG!$C$5+N2O!F429*PCG!$C$6+HFC!F429+PFC!F429+'SF6'!F429</f>
        <v>7.4827631073959138</v>
      </c>
      <c r="G429" s="94">
        <f>+'CO2'!G429+'abs CO2'!G429+'CH4'!G429*PCG!$C$5+N2O!G429*PCG!$C$6+HFC!G429+PFC!G429+'SF6'!G429</f>
        <v>7.3430672033909419</v>
      </c>
      <c r="H429" s="94">
        <f>+'CO2'!H429+'abs CO2'!H429+'CH4'!H429*PCG!$C$5+N2O!H429*PCG!$C$6+HFC!H429+PFC!H429+'SF6'!H429</f>
        <v>7.2804141250227801</v>
      </c>
      <c r="I429" s="94">
        <f>+'CO2'!I429+'abs CO2'!I429+'CH4'!I429*PCG!$C$5+N2O!I429*PCG!$C$6+HFC!I429+PFC!I429+'SF6'!I429</f>
        <v>7.2371534181619692</v>
      </c>
      <c r="J429" s="94">
        <f>+'CO2'!J429+'abs CO2'!J429+'CH4'!J429*PCG!$C$5+N2O!J429*PCG!$C$6+HFC!J429+PFC!J429+'SF6'!J429</f>
        <v>6.93580769550264</v>
      </c>
      <c r="K429" s="94">
        <f>+'CO2'!K429+'abs CO2'!K429+'CH4'!K429*PCG!$C$5+N2O!K429*PCG!$C$6+HFC!K429+PFC!K429+'SF6'!K429</f>
        <v>6.6575163550497818</v>
      </c>
      <c r="L429" s="94">
        <f>+'CO2'!L429+'abs CO2'!L429+'CH4'!L429*PCG!$C$5+N2O!L429*PCG!$C$6+HFC!L429+PFC!L429+'SF6'!L429</f>
        <v>6.3682770248060683</v>
      </c>
      <c r="M429" s="94">
        <f>+'CO2'!M429+'abs CO2'!M429+'CH4'!M429*PCG!$C$5+N2O!M429*PCG!$C$6+HFC!M429+PFC!M429+'SF6'!M429</f>
        <v>5.9845283286601374</v>
      </c>
      <c r="N429" s="94">
        <f>+'CO2'!N429+'abs CO2'!N429+'CH4'!N429*PCG!$C$5+N2O!N429*PCG!$C$6+HFC!N429+PFC!N429+'SF6'!N429</f>
        <v>5.6161545801676631</v>
      </c>
      <c r="O429" s="94">
        <f>+'CO2'!O429+'abs CO2'!O429+'CH4'!O429*PCG!$C$5+N2O!O429*PCG!$C$6+HFC!O429+PFC!O429+'SF6'!O429</f>
        <v>5.3512954350686535</v>
      </c>
      <c r="P429" s="94">
        <f>+'CO2'!P429+'abs CO2'!P429+'CH4'!P429*PCG!$C$5+N2O!P429*PCG!$C$6+HFC!P429+PFC!P429+'SF6'!P429</f>
        <v>5.1628313179459031</v>
      </c>
      <c r="Q429" s="94">
        <f>+'CO2'!Q429+'abs CO2'!Q429+'CH4'!Q429*PCG!$C$5+N2O!Q429*PCG!$C$6+HFC!Q429+PFC!Q429+'SF6'!Q429</f>
        <v>4.9307125764213779</v>
      </c>
      <c r="R429" s="94">
        <f>+'CO2'!R429+'abs CO2'!R429+'CH4'!R429*PCG!$C$5+N2O!R429*PCG!$C$6+HFC!R429+PFC!R429+'SF6'!R429</f>
        <v>4.642034542322401</v>
      </c>
      <c r="S429" s="94">
        <f>+'CO2'!S429+'abs CO2'!S429+'CH4'!S429*PCG!$C$5+N2O!S429*PCG!$C$6+HFC!S429+PFC!S429+'SF6'!S429</f>
        <v>4.6048334619758231</v>
      </c>
      <c r="T429" s="94">
        <f>+'CO2'!T429+'abs CO2'!T429+'CH4'!T429*PCG!$C$5+N2O!T429*PCG!$C$6+HFC!T429+PFC!T429+'SF6'!T429</f>
        <v>4.7592892572713978</v>
      </c>
      <c r="U429" s="94">
        <f>+'CO2'!U429+'abs CO2'!U429+'CH4'!U429*PCG!$C$5+N2O!U429*PCG!$C$6+HFC!U429+PFC!U429+'SF6'!U429</f>
        <v>4.7918893958052573</v>
      </c>
      <c r="V429" s="94">
        <f>+'CO2'!V429+'abs CO2'!V429+'CH4'!V429*PCG!$C$5+N2O!V429*PCG!$C$6+HFC!V429+PFC!V429+'SF6'!V429</f>
        <v>5.6446041079046916</v>
      </c>
      <c r="W429" s="94">
        <f>+'CO2'!W429+'abs CO2'!W429+'CH4'!W429*PCG!$C$5+N2O!W429*PCG!$C$6+HFC!W429+PFC!W429+'SF6'!W429</f>
        <v>6.0419423990946113</v>
      </c>
      <c r="X429" s="94">
        <f>+'CO2'!X429+'abs CO2'!X429+'CH4'!X429*PCG!$C$5+N2O!X429*PCG!$C$6+HFC!X429+PFC!X429+'SF6'!X429</f>
        <v>6.7705953673195571</v>
      </c>
      <c r="Y429" s="94">
        <f>+'CO2'!Y429+'abs CO2'!Y429+'CH4'!Y429*PCG!$C$5+N2O!Y429*PCG!$C$6+HFC!Y429+PFC!Y429+'SF6'!Y429</f>
        <v>7.3973642603068619</v>
      </c>
      <c r="Z429" s="94">
        <f>+'CO2'!Z429+'abs CO2'!Z429+'CH4'!Z429*PCG!$C$5+N2O!Z429*PCG!$C$6+HFC!Z429+PFC!Z429+'SF6'!Z429</f>
        <v>7.5878721030565384</v>
      </c>
      <c r="AA429" s="94">
        <f>+'CO2'!AA429+'abs CO2'!AA429+'CH4'!AA429*PCG!$C$5+N2O!AA429*PCG!$C$6+HFC!AA429+PFC!AA429+'SF6'!AA429</f>
        <v>8.4290641440627656</v>
      </c>
      <c r="AB429" s="94">
        <f>+'CO2'!AB429+'abs CO2'!AB429+'CH4'!AB429*PCG!$C$5+N2O!AB429*PCG!$C$6+HFC!AB429+PFC!AB429+'SF6'!AB429</f>
        <v>9.2641548473795776</v>
      </c>
      <c r="AC429" s="94">
        <f>+'CO2'!AC429+'abs CO2'!AC429+'CH4'!AC429*PCG!$C$5+N2O!AC429*PCG!$C$6+HFC!AC429+PFC!AC429+'SF6'!AC429</f>
        <v>10.454195992118279</v>
      </c>
      <c r="AD429" s="94">
        <f>+'CO2'!AD429+'abs CO2'!AD429+'CH4'!AD429*PCG!$C$5+N2O!AD429*PCG!$C$6+HFC!AD429+PFC!AD429+'SF6'!AD429</f>
        <v>11.42270741419402</v>
      </c>
      <c r="AE429" s="94">
        <f>+'CO2'!AE429+'abs CO2'!AE429+'CH4'!AE429*PCG!$C$5+N2O!AE429*PCG!$C$6+HFC!AE429+PFC!AE429+'SF6'!AE429</f>
        <v>10.375167816773958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0</v>
      </c>
      <c r="R430" s="94">
        <f>+'CO2'!R430+'abs CO2'!R430+'CH4'!R430*PCG!$C$5+N2O!R430*PCG!$C$6+HFC!R430+PFC!R430+'SF6'!R430</f>
        <v>0</v>
      </c>
      <c r="S430" s="94">
        <f>+'CO2'!S430+'abs CO2'!S430+'CH4'!S430*PCG!$C$5+N2O!S430*PCG!$C$6+HFC!S430+PFC!S430+'SF6'!S430</f>
        <v>0</v>
      </c>
      <c r="T430" s="94">
        <f>+'CO2'!T430+'abs CO2'!T430+'CH4'!T430*PCG!$C$5+N2O!T430*PCG!$C$6+HFC!T430+PFC!T430+'SF6'!T430</f>
        <v>0</v>
      </c>
      <c r="U430" s="94">
        <f>+'CO2'!U430+'abs CO2'!U430+'CH4'!U430*PCG!$C$5+N2O!U430*PCG!$C$6+HFC!U430+PFC!U430+'SF6'!U430</f>
        <v>0</v>
      </c>
      <c r="V430" s="94">
        <f>+'CO2'!V430+'abs CO2'!V430+'CH4'!V430*PCG!$C$5+N2O!V430*PCG!$C$6+HFC!V430+PFC!V430+'SF6'!V430</f>
        <v>0</v>
      </c>
      <c r="W430" s="94">
        <f>+'CO2'!W430+'abs CO2'!W430+'CH4'!W430*PCG!$C$5+N2O!W430*PCG!$C$6+HFC!W430+PFC!W430+'SF6'!W430</f>
        <v>0</v>
      </c>
      <c r="X430" s="94">
        <f>+'CO2'!X430+'abs CO2'!X430+'CH4'!X430*PCG!$C$5+N2O!X430*PCG!$C$6+HFC!X430+PFC!X430+'SF6'!X430</f>
        <v>0</v>
      </c>
      <c r="Y430" s="94">
        <f>+'CO2'!Y430+'abs CO2'!Y430+'CH4'!Y430*PCG!$C$5+N2O!Y430*PCG!$C$6+HFC!Y430+PFC!Y430+'SF6'!Y430</f>
        <v>0</v>
      </c>
      <c r="Z430" s="94">
        <f>+'CO2'!Z430+'abs CO2'!Z430+'CH4'!Z430*PCG!$C$5+N2O!Z430*PCG!$C$6+HFC!Z430+PFC!Z430+'SF6'!Z430</f>
        <v>0</v>
      </c>
      <c r="AA430" s="94">
        <f>+'CO2'!AA430+'abs CO2'!AA430+'CH4'!AA430*PCG!$C$5+N2O!AA430*PCG!$C$6+HFC!AA430+PFC!AA430+'SF6'!AA430</f>
        <v>0</v>
      </c>
      <c r="AB430" s="94">
        <f>+'CO2'!AB430+'abs CO2'!AB430+'CH4'!AB430*PCG!$C$5+N2O!AB430*PCG!$C$6+HFC!AB430+PFC!AB430+'SF6'!AB430</f>
        <v>0</v>
      </c>
      <c r="AC430" s="94">
        <f>+'CO2'!AC430+'abs CO2'!AC430+'CH4'!AC430*PCG!$C$5+N2O!AC430*PCG!$C$6+HFC!AC430+PFC!AC430+'SF6'!AC430</f>
        <v>0</v>
      </c>
      <c r="AD430" s="94">
        <f>+'CO2'!AD430+'abs CO2'!AD430+'CH4'!AD430*PCG!$C$5+N2O!AD430*PCG!$C$6+HFC!AD430+PFC!AD430+'SF6'!AD430</f>
        <v>0</v>
      </c>
      <c r="AE430" s="94">
        <f>+'CO2'!AE430+'abs CO2'!AE430+'CH4'!AE430*PCG!$C$5+N2O!AE430*PCG!$C$6+HFC!AE430+PFC!AE430+'SF6'!AE430</f>
        <v>0</v>
      </c>
    </row>
    <row r="431" spans="1:31" x14ac:dyDescent="0.2">
      <c r="A431" s="80" t="s">
        <v>730</v>
      </c>
      <c r="B431" s="4" t="s">
        <v>731</v>
      </c>
      <c r="C431" s="33">
        <f>+C432+C433</f>
        <v>0.24032718571127368</v>
      </c>
      <c r="D431" s="33">
        <f t="shared" ref="D431:AE431" si="106">+D432+D433</f>
        <v>0.24882487445432769</v>
      </c>
      <c r="E431" s="33">
        <f t="shared" si="106"/>
        <v>0.25534873586098661</v>
      </c>
      <c r="F431" s="33">
        <f t="shared" si="106"/>
        <v>0.26309653100953079</v>
      </c>
      <c r="G431" s="33">
        <f t="shared" si="106"/>
        <v>0.26930081868242445</v>
      </c>
      <c r="H431" s="33">
        <f t="shared" si="106"/>
        <v>0.27981626998275339</v>
      </c>
      <c r="I431" s="33">
        <f t="shared" si="106"/>
        <v>0.28895553775253713</v>
      </c>
      <c r="J431" s="33">
        <f t="shared" si="106"/>
        <v>0.29894887363882722</v>
      </c>
      <c r="K431" s="33">
        <f t="shared" si="106"/>
        <v>0.30538032191055592</v>
      </c>
      <c r="L431" s="33">
        <f t="shared" si="106"/>
        <v>0.3058562466271349</v>
      </c>
      <c r="M431" s="33">
        <f t="shared" si="106"/>
        <v>0.31346412659153433</v>
      </c>
      <c r="N431" s="33">
        <f t="shared" si="106"/>
        <v>0.31994115765558656</v>
      </c>
      <c r="O431" s="33">
        <f t="shared" si="106"/>
        <v>0.3435592333927116</v>
      </c>
      <c r="P431" s="33">
        <f t="shared" si="106"/>
        <v>0.3408251467532839</v>
      </c>
      <c r="Q431" s="33">
        <f t="shared" si="106"/>
        <v>0.31929910962421021</v>
      </c>
      <c r="R431" s="33">
        <f t="shared" si="106"/>
        <v>0.3067398637490425</v>
      </c>
      <c r="S431" s="33">
        <f t="shared" si="106"/>
        <v>0.31637389777535441</v>
      </c>
      <c r="T431" s="33">
        <f t="shared" si="106"/>
        <v>0.32581029574987941</v>
      </c>
      <c r="U431" s="33">
        <f t="shared" si="106"/>
        <v>0.34153011715444015</v>
      </c>
      <c r="V431" s="33">
        <f t="shared" si="106"/>
        <v>0.32958461333969519</v>
      </c>
      <c r="W431" s="33">
        <f t="shared" si="106"/>
        <v>0.32962436676302675</v>
      </c>
      <c r="X431" s="33">
        <f t="shared" si="106"/>
        <v>0.31942663574912988</v>
      </c>
      <c r="Y431" s="33">
        <f t="shared" si="106"/>
        <v>0.36827503368926229</v>
      </c>
      <c r="Z431" s="33">
        <f t="shared" si="106"/>
        <v>0.41485310449184676</v>
      </c>
      <c r="AA431" s="33">
        <f t="shared" si="106"/>
        <v>0.5214147790415018</v>
      </c>
      <c r="AB431" s="33">
        <f t="shared" si="106"/>
        <v>0.48198606025692892</v>
      </c>
      <c r="AC431" s="33">
        <f t="shared" si="106"/>
        <v>0.60004930157480596</v>
      </c>
      <c r="AD431" s="33">
        <f t="shared" si="106"/>
        <v>0.53269974996272773</v>
      </c>
      <c r="AE431" s="33">
        <f t="shared" si="106"/>
        <v>0.55182310655805122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4.9990500000000005E-3</v>
      </c>
      <c r="D432" s="94">
        <f>+'CO2'!D432+'abs CO2'!D432+'CH4'!D432*PCG!$C$5+N2O!D432*PCG!$C$6+HFC!D432+PFC!D432+'SF6'!D432</f>
        <v>4.9990499999999988E-3</v>
      </c>
      <c r="E432" s="94">
        <f>+'CO2'!E432+'abs CO2'!E432+'CH4'!E432*PCG!$C$5+N2O!E432*PCG!$C$6+HFC!E432+PFC!E432+'SF6'!E432</f>
        <v>4.9990499999999997E-3</v>
      </c>
      <c r="F432" s="94">
        <f>+'CO2'!F432+'abs CO2'!F432+'CH4'!F432*PCG!$C$5+N2O!F432*PCG!$C$6+HFC!F432+PFC!F432+'SF6'!F432</f>
        <v>4.9990499999999997E-3</v>
      </c>
      <c r="G432" s="94">
        <f>+'CO2'!G432+'abs CO2'!G432+'CH4'!G432*PCG!$C$5+N2O!G432*PCG!$C$6+HFC!G432+PFC!G432+'SF6'!G432</f>
        <v>4.9990499999999997E-3</v>
      </c>
      <c r="H432" s="94">
        <f>+'CO2'!H432+'abs CO2'!H432+'CH4'!H432*PCG!$C$5+N2O!H432*PCG!$C$6+HFC!H432+PFC!H432+'SF6'!H432</f>
        <v>4.9990499999999997E-3</v>
      </c>
      <c r="I432" s="94">
        <f>+'CO2'!I432+'abs CO2'!I432+'CH4'!I432*PCG!$C$5+N2O!I432*PCG!$C$6+HFC!I432+PFC!I432+'SF6'!I432</f>
        <v>4.9990500000000005E-3</v>
      </c>
      <c r="J432" s="94">
        <f>+'CO2'!J432+'abs CO2'!J432+'CH4'!J432*PCG!$C$5+N2O!J432*PCG!$C$6+HFC!J432+PFC!J432+'SF6'!J432</f>
        <v>4.9990499999999997E-3</v>
      </c>
      <c r="K432" s="94">
        <f>+'CO2'!K432+'abs CO2'!K432+'CH4'!K432*PCG!$C$5+N2O!K432*PCG!$C$6+HFC!K432+PFC!K432+'SF6'!K432</f>
        <v>4.9990499999999997E-3</v>
      </c>
      <c r="L432" s="94">
        <f>+'CO2'!L432+'abs CO2'!L432+'CH4'!L432*PCG!$C$5+N2O!L432*PCG!$C$6+HFC!L432+PFC!L432+'SF6'!L432</f>
        <v>4.9990499999999997E-3</v>
      </c>
      <c r="M432" s="94">
        <f>+'CO2'!M432+'abs CO2'!M432+'CH4'!M432*PCG!$C$5+N2O!M432*PCG!$C$6+HFC!M432+PFC!M432+'SF6'!M432</f>
        <v>4.9990499999999988E-3</v>
      </c>
      <c r="N432" s="94">
        <f>+'CO2'!N432+'abs CO2'!N432+'CH4'!N432*PCG!$C$5+N2O!N432*PCG!$C$6+HFC!N432+PFC!N432+'SF6'!N432</f>
        <v>4.9990499999999997E-3</v>
      </c>
      <c r="O432" s="94">
        <f>+'CO2'!O432+'abs CO2'!O432+'CH4'!O432*PCG!$C$5+N2O!O432*PCG!$C$6+HFC!O432+PFC!O432+'SF6'!O432</f>
        <v>4.9990499999999997E-3</v>
      </c>
      <c r="P432" s="94">
        <f>+'CO2'!P432+'abs CO2'!P432+'CH4'!P432*PCG!$C$5+N2O!P432*PCG!$C$6+HFC!P432+PFC!P432+'SF6'!P432</f>
        <v>4.9990499999999997E-3</v>
      </c>
      <c r="Q432" s="94">
        <f>+'CO2'!Q432+'abs CO2'!Q432+'CH4'!Q432*PCG!$C$5+N2O!Q432*PCG!$C$6+HFC!Q432+PFC!Q432+'SF6'!Q432</f>
        <v>4.9990499999999997E-3</v>
      </c>
      <c r="R432" s="94">
        <f>+'CO2'!R432+'abs CO2'!R432+'CH4'!R432*PCG!$C$5+N2O!R432*PCG!$C$6+HFC!R432+PFC!R432+'SF6'!R432</f>
        <v>4.9990499999999997E-3</v>
      </c>
      <c r="S432" s="94">
        <f>+'CO2'!S432+'abs CO2'!S432+'CH4'!S432*PCG!$C$5+N2O!S432*PCG!$C$6+HFC!S432+PFC!S432+'SF6'!S432</f>
        <v>4.9990500000000005E-3</v>
      </c>
      <c r="T432" s="94">
        <f>+'CO2'!T432+'abs CO2'!T432+'CH4'!T432*PCG!$C$5+N2O!T432*PCG!$C$6+HFC!T432+PFC!T432+'SF6'!T432</f>
        <v>4.9990500000000005E-3</v>
      </c>
      <c r="U432" s="94">
        <f>+'CO2'!U432+'abs CO2'!U432+'CH4'!U432*PCG!$C$5+N2O!U432*PCG!$C$6+HFC!U432+PFC!U432+'SF6'!U432</f>
        <v>4.9990499999999997E-3</v>
      </c>
      <c r="V432" s="94">
        <f>+'CO2'!V432+'abs CO2'!V432+'CH4'!V432*PCG!$C$5+N2O!V432*PCG!$C$6+HFC!V432+PFC!V432+'SF6'!V432</f>
        <v>4.9990499999999997E-3</v>
      </c>
      <c r="W432" s="94">
        <f>+'CO2'!W432+'abs CO2'!W432+'CH4'!W432*PCG!$C$5+N2O!W432*PCG!$C$6+HFC!W432+PFC!W432+'SF6'!W432</f>
        <v>4.9990499999999997E-3</v>
      </c>
      <c r="X432" s="94">
        <f>+'CO2'!X432+'abs CO2'!X432+'CH4'!X432*PCG!$C$5+N2O!X432*PCG!$C$6+HFC!X432+PFC!X432+'SF6'!X432</f>
        <v>4.9990499999999988E-3</v>
      </c>
      <c r="Y432" s="94">
        <f>+'CO2'!Y432+'abs CO2'!Y432+'CH4'!Y432*PCG!$C$5+N2O!Y432*PCG!$C$6+HFC!Y432+PFC!Y432+'SF6'!Y432</f>
        <v>4.9990499999999988E-3</v>
      </c>
      <c r="Z432" s="94">
        <f>+'CO2'!Z432+'abs CO2'!Z432+'CH4'!Z432*PCG!$C$5+N2O!Z432*PCG!$C$6+HFC!Z432+PFC!Z432+'SF6'!Z432</f>
        <v>4.9990499999999997E-3</v>
      </c>
      <c r="AA432" s="94">
        <f>+'CO2'!AA432+'abs CO2'!AA432+'CH4'!AA432*PCG!$C$5+N2O!AA432*PCG!$C$6+HFC!AA432+PFC!AA432+'SF6'!AA432</f>
        <v>4.9990500000000005E-3</v>
      </c>
      <c r="AB432" s="94">
        <f>+'CO2'!AB432+'abs CO2'!AB432+'CH4'!AB432*PCG!$C$5+N2O!AB432*PCG!$C$6+HFC!AB432+PFC!AB432+'SF6'!AB432</f>
        <v>1.0950300000000001E-2</v>
      </c>
      <c r="AC432" s="94">
        <f>+'CO2'!AC432+'abs CO2'!AC432+'CH4'!AC432*PCG!$C$5+N2O!AC432*PCG!$C$6+HFC!AC432+PFC!AC432+'SF6'!AC432</f>
        <v>0</v>
      </c>
      <c r="AD432" s="94">
        <f>+'CO2'!AD432+'abs CO2'!AD432+'CH4'!AD432*PCG!$C$5+N2O!AD432*PCG!$C$6+HFC!AD432+PFC!AD432+'SF6'!AD432</f>
        <v>0</v>
      </c>
      <c r="AE432" s="94">
        <f>+'CO2'!AE432+'abs CO2'!AE432+'CH4'!AE432*PCG!$C$5+N2O!AE432*PCG!$C$6+HFC!AE432+PFC!AE432+'SF6'!AE432</f>
        <v>0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0.23532813571127367</v>
      </c>
      <c r="D433" s="94">
        <f>+'CO2'!D433+'abs CO2'!D433+'CH4'!D433*PCG!$C$5+N2O!D433*PCG!$C$6+HFC!D433+PFC!D433+'SF6'!D433</f>
        <v>0.24382582445432768</v>
      </c>
      <c r="E433" s="94">
        <f>+'CO2'!E433+'abs CO2'!E433+'CH4'!E433*PCG!$C$5+N2O!E433*PCG!$C$6+HFC!E433+PFC!E433+'SF6'!E433</f>
        <v>0.2503496858609866</v>
      </c>
      <c r="F433" s="94">
        <f>+'CO2'!F433+'abs CO2'!F433+'CH4'!F433*PCG!$C$5+N2O!F433*PCG!$C$6+HFC!F433+PFC!F433+'SF6'!F433</f>
        <v>0.25809748100953078</v>
      </c>
      <c r="G433" s="94">
        <f>+'CO2'!G433+'abs CO2'!G433+'CH4'!G433*PCG!$C$5+N2O!G433*PCG!$C$6+HFC!G433+PFC!G433+'SF6'!G433</f>
        <v>0.26430176868242444</v>
      </c>
      <c r="H433" s="94">
        <f>+'CO2'!H433+'abs CO2'!H433+'CH4'!H433*PCG!$C$5+N2O!H433*PCG!$C$6+HFC!H433+PFC!H433+'SF6'!H433</f>
        <v>0.27481721998275338</v>
      </c>
      <c r="I433" s="94">
        <f>+'CO2'!I433+'abs CO2'!I433+'CH4'!I433*PCG!$C$5+N2O!I433*PCG!$C$6+HFC!I433+PFC!I433+'SF6'!I433</f>
        <v>0.28395648775253712</v>
      </c>
      <c r="J433" s="94">
        <f>+'CO2'!J433+'abs CO2'!J433+'CH4'!J433*PCG!$C$5+N2O!J433*PCG!$C$6+HFC!J433+PFC!J433+'SF6'!J433</f>
        <v>0.29394982363882721</v>
      </c>
      <c r="K433" s="94">
        <f>+'CO2'!K433+'abs CO2'!K433+'CH4'!K433*PCG!$C$5+N2O!K433*PCG!$C$6+HFC!K433+PFC!K433+'SF6'!K433</f>
        <v>0.30038127191055591</v>
      </c>
      <c r="L433" s="94">
        <f>+'CO2'!L433+'abs CO2'!L433+'CH4'!L433*PCG!$C$5+N2O!L433*PCG!$C$6+HFC!L433+PFC!L433+'SF6'!L433</f>
        <v>0.30085719662713489</v>
      </c>
      <c r="M433" s="94">
        <f>+'CO2'!M433+'abs CO2'!M433+'CH4'!M433*PCG!$C$5+N2O!M433*PCG!$C$6+HFC!M433+PFC!M433+'SF6'!M433</f>
        <v>0.30846507659153433</v>
      </c>
      <c r="N433" s="94">
        <f>+'CO2'!N433+'abs CO2'!N433+'CH4'!N433*PCG!$C$5+N2O!N433*PCG!$C$6+HFC!N433+PFC!N433+'SF6'!N433</f>
        <v>0.31494210765558656</v>
      </c>
      <c r="O433" s="94">
        <f>+'CO2'!O433+'abs CO2'!O433+'CH4'!O433*PCG!$C$5+N2O!O433*PCG!$C$6+HFC!O433+PFC!O433+'SF6'!O433</f>
        <v>0.3385601833927116</v>
      </c>
      <c r="P433" s="94">
        <f>+'CO2'!P433+'abs CO2'!P433+'CH4'!P433*PCG!$C$5+N2O!P433*PCG!$C$6+HFC!P433+PFC!P433+'SF6'!P433</f>
        <v>0.3358260967532839</v>
      </c>
      <c r="Q433" s="94">
        <f>+'CO2'!Q433+'abs CO2'!Q433+'CH4'!Q433*PCG!$C$5+N2O!Q433*PCG!$C$6+HFC!Q433+PFC!Q433+'SF6'!Q433</f>
        <v>0.3143000596242102</v>
      </c>
      <c r="R433" s="94">
        <f>+'CO2'!R433+'abs CO2'!R433+'CH4'!R433*PCG!$C$5+N2O!R433*PCG!$C$6+HFC!R433+PFC!R433+'SF6'!R433</f>
        <v>0.30174081374904249</v>
      </c>
      <c r="S433" s="94">
        <f>+'CO2'!S433+'abs CO2'!S433+'CH4'!S433*PCG!$C$5+N2O!S433*PCG!$C$6+HFC!S433+PFC!S433+'SF6'!S433</f>
        <v>0.3113748477753544</v>
      </c>
      <c r="T433" s="94">
        <f>+'CO2'!T433+'abs CO2'!T433+'CH4'!T433*PCG!$C$5+N2O!T433*PCG!$C$6+HFC!T433+PFC!T433+'SF6'!T433</f>
        <v>0.3208112457498794</v>
      </c>
      <c r="U433" s="94">
        <f>+'CO2'!U433+'abs CO2'!U433+'CH4'!U433*PCG!$C$5+N2O!U433*PCG!$C$6+HFC!U433+PFC!U433+'SF6'!U433</f>
        <v>0.33653106715444014</v>
      </c>
      <c r="V433" s="94">
        <f>+'CO2'!V433+'abs CO2'!V433+'CH4'!V433*PCG!$C$5+N2O!V433*PCG!$C$6+HFC!V433+PFC!V433+'SF6'!V433</f>
        <v>0.32458556333969518</v>
      </c>
      <c r="W433" s="94">
        <f>+'CO2'!W433+'abs CO2'!W433+'CH4'!W433*PCG!$C$5+N2O!W433*PCG!$C$6+HFC!W433+PFC!W433+'SF6'!W433</f>
        <v>0.32462531676302675</v>
      </c>
      <c r="X433" s="94">
        <f>+'CO2'!X433+'abs CO2'!X433+'CH4'!X433*PCG!$C$5+N2O!X433*PCG!$C$6+HFC!X433+PFC!X433+'SF6'!X433</f>
        <v>0.31442758574912988</v>
      </c>
      <c r="Y433" s="94">
        <f>+'CO2'!Y433+'abs CO2'!Y433+'CH4'!Y433*PCG!$C$5+N2O!Y433*PCG!$C$6+HFC!Y433+PFC!Y433+'SF6'!Y433</f>
        <v>0.36327598368926228</v>
      </c>
      <c r="Z433" s="94">
        <f>+'CO2'!Z433+'abs CO2'!Z433+'CH4'!Z433*PCG!$C$5+N2O!Z433*PCG!$C$6+HFC!Z433+PFC!Z433+'SF6'!Z433</f>
        <v>0.40985405449184675</v>
      </c>
      <c r="AA433" s="94">
        <f>+'CO2'!AA433+'abs CO2'!AA433+'CH4'!AA433*PCG!$C$5+N2O!AA433*PCG!$C$6+HFC!AA433+PFC!AA433+'SF6'!AA433</f>
        <v>0.51641572904150179</v>
      </c>
      <c r="AB433" s="94">
        <f>+'CO2'!AB433+'abs CO2'!AB433+'CH4'!AB433*PCG!$C$5+N2O!AB433*PCG!$C$6+HFC!AB433+PFC!AB433+'SF6'!AB433</f>
        <v>0.47103576025692889</v>
      </c>
      <c r="AC433" s="94">
        <f>+'CO2'!AC433+'abs CO2'!AC433+'CH4'!AC433*PCG!$C$5+N2O!AC433*PCG!$C$6+HFC!AC433+PFC!AC433+'SF6'!AC433</f>
        <v>0.60004930157480596</v>
      </c>
      <c r="AD433" s="94">
        <f>+'CO2'!AD433+'abs CO2'!AD433+'CH4'!AD433*PCG!$C$5+N2O!AD433*PCG!$C$6+HFC!AD433+PFC!AD433+'SF6'!AD433</f>
        <v>0.53269974996272773</v>
      </c>
      <c r="AE433" s="94">
        <f>+'CO2'!AE433+'abs CO2'!AE433+'CH4'!AE433*PCG!$C$5+N2O!AE433*PCG!$C$6+HFC!AE433+PFC!AE433+'SF6'!AE433</f>
        <v>0.55182310655805122</v>
      </c>
    </row>
    <row r="434" spans="1:31" x14ac:dyDescent="0.2">
      <c r="A434" s="80" t="s">
        <v>736</v>
      </c>
      <c r="B434" s="4" t="s">
        <v>737</v>
      </c>
      <c r="C434" s="33">
        <f>+C435+C436</f>
        <v>10.950603529583177</v>
      </c>
      <c r="D434" s="33">
        <f t="shared" ref="D434:AE434" si="107">+D435+D436</f>
        <v>11.076547277843947</v>
      </c>
      <c r="E434" s="33">
        <f t="shared" si="107"/>
        <v>10.902995175653682</v>
      </c>
      <c r="F434" s="33">
        <f t="shared" si="107"/>
        <v>10.074176456403219</v>
      </c>
      <c r="G434" s="33">
        <f t="shared" si="107"/>
        <v>9.5800247587197536</v>
      </c>
      <c r="H434" s="33">
        <f t="shared" si="107"/>
        <v>10.320069474090237</v>
      </c>
      <c r="I434" s="33">
        <f t="shared" si="107"/>
        <v>24.569967260116215</v>
      </c>
      <c r="J434" s="33">
        <f t="shared" si="107"/>
        <v>25.209114346940634</v>
      </c>
      <c r="K434" s="33">
        <f t="shared" si="107"/>
        <v>25.468057782702836</v>
      </c>
      <c r="L434" s="33">
        <f t="shared" si="107"/>
        <v>25.483885147711458</v>
      </c>
      <c r="M434" s="33">
        <f t="shared" si="107"/>
        <v>25.79659747968234</v>
      </c>
      <c r="N434" s="33">
        <f t="shared" si="107"/>
        <v>22.803767570456301</v>
      </c>
      <c r="O434" s="33">
        <f t="shared" si="107"/>
        <v>18.731590136197465</v>
      </c>
      <c r="P434" s="33">
        <f t="shared" si="107"/>
        <v>21.563168649162876</v>
      </c>
      <c r="Q434" s="33">
        <f t="shared" si="107"/>
        <v>27.803593582592249</v>
      </c>
      <c r="R434" s="33">
        <f t="shared" si="107"/>
        <v>7.7186135283624129</v>
      </c>
      <c r="S434" s="33">
        <f t="shared" si="107"/>
        <v>11.99477443418998</v>
      </c>
      <c r="T434" s="33">
        <f t="shared" si="107"/>
        <v>12.030845150539399</v>
      </c>
      <c r="U434" s="33">
        <f t="shared" si="107"/>
        <v>9.7588259516753801</v>
      </c>
      <c r="V434" s="33">
        <f t="shared" si="107"/>
        <v>5.8227123576532964</v>
      </c>
      <c r="W434" s="33">
        <f t="shared" si="107"/>
        <v>9.17702968368922</v>
      </c>
      <c r="X434" s="33">
        <f t="shared" si="107"/>
        <v>9.1728346222298178</v>
      </c>
      <c r="Y434" s="33">
        <f t="shared" si="107"/>
        <v>7.8385133939759211</v>
      </c>
      <c r="Z434" s="33">
        <f t="shared" si="107"/>
        <v>7.6205988315380191</v>
      </c>
      <c r="AA434" s="33">
        <f t="shared" si="107"/>
        <v>10.81197701368535</v>
      </c>
      <c r="AB434" s="33">
        <f t="shared" si="107"/>
        <v>12.867958781513277</v>
      </c>
      <c r="AC434" s="33">
        <f t="shared" si="107"/>
        <v>9.5609380778304924</v>
      </c>
      <c r="AD434" s="33">
        <f t="shared" si="107"/>
        <v>10.153463918504087</v>
      </c>
      <c r="AE434" s="33">
        <f t="shared" si="107"/>
        <v>11.041777177088896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9.4948781937133369</v>
      </c>
      <c r="D435" s="94">
        <f>+'CO2'!D435+'abs CO2'!D435+'CH4'!D435*PCG!$C$5+N2O!D435*PCG!$C$6+HFC!D435+PFC!D435+'SF6'!D435</f>
        <v>8.8632146144822581</v>
      </c>
      <c r="E435" s="94">
        <f>+'CO2'!E435+'abs CO2'!E435+'CH4'!E435*PCG!$C$5+N2O!E435*PCG!$C$6+HFC!E435+PFC!E435+'SF6'!E435</f>
        <v>8.4542154773503739</v>
      </c>
      <c r="F435" s="94">
        <f>+'CO2'!F435+'abs CO2'!F435+'CH4'!F435*PCG!$C$5+N2O!F435*PCG!$C$6+HFC!F435+PFC!F435+'SF6'!F435</f>
        <v>7.6790768924570436</v>
      </c>
      <c r="G435" s="94">
        <f>+'CO2'!G435+'abs CO2'!G435+'CH4'!G435*PCG!$C$5+N2O!G435*PCG!$C$6+HFC!G435+PFC!G435+'SF6'!G435</f>
        <v>6.8683391214319798</v>
      </c>
      <c r="H435" s="94">
        <f>+'CO2'!H435+'abs CO2'!H435+'CH4'!H435*PCG!$C$5+N2O!H435*PCG!$C$6+HFC!H435+PFC!H435+'SF6'!H435</f>
        <v>6.5729377309714421</v>
      </c>
      <c r="I435" s="94">
        <f>+'CO2'!I435+'abs CO2'!I435+'CH4'!I435*PCG!$C$5+N2O!I435*PCG!$C$6+HFC!I435+PFC!I435+'SF6'!I435</f>
        <v>22.24513037703764</v>
      </c>
      <c r="J435" s="94">
        <f>+'CO2'!J435+'abs CO2'!J435+'CH4'!J435*PCG!$C$5+N2O!J435*PCG!$C$6+HFC!J435+PFC!J435+'SF6'!J435</f>
        <v>22.805306753714245</v>
      </c>
      <c r="K435" s="94">
        <f>+'CO2'!K435+'abs CO2'!K435+'CH4'!K435*PCG!$C$5+N2O!K435*PCG!$C$6+HFC!K435+PFC!K435+'SF6'!K435</f>
        <v>23.209103172573187</v>
      </c>
      <c r="L435" s="94">
        <f>+'CO2'!L435+'abs CO2'!L435+'CH4'!L435*PCG!$C$5+N2O!L435*PCG!$C$6+HFC!L435+PFC!L435+'SF6'!L435</f>
        <v>23.239607624917326</v>
      </c>
      <c r="M435" s="94">
        <f>+'CO2'!M435+'abs CO2'!M435+'CH4'!M435*PCG!$C$5+N2O!M435*PCG!$C$6+HFC!M435+PFC!M435+'SF6'!M435</f>
        <v>23.370896544701925</v>
      </c>
      <c r="N435" s="94">
        <f>+'CO2'!N435+'abs CO2'!N435+'CH4'!N435*PCG!$C$5+N2O!N435*PCG!$C$6+HFC!N435+PFC!N435+'SF6'!N435</f>
        <v>21.092836026936972</v>
      </c>
      <c r="O435" s="94">
        <f>+'CO2'!O435+'abs CO2'!O435+'CH4'!O435*PCG!$C$5+N2O!O435*PCG!$C$6+HFC!O435+PFC!O435+'SF6'!O435</f>
        <v>17.089007312004291</v>
      </c>
      <c r="P435" s="94">
        <f>+'CO2'!P435+'abs CO2'!P435+'CH4'!P435*PCG!$C$5+N2O!P435*PCG!$C$6+HFC!P435+PFC!P435+'SF6'!P435</f>
        <v>19.217318806430253</v>
      </c>
      <c r="Q435" s="94">
        <f>+'CO2'!Q435+'abs CO2'!Q435+'CH4'!Q435*PCG!$C$5+N2O!Q435*PCG!$C$6+HFC!Q435+PFC!Q435+'SF6'!Q435</f>
        <v>25.298083798476405</v>
      </c>
      <c r="R435" s="94">
        <f>+'CO2'!R435+'abs CO2'!R435+'CH4'!R435*PCG!$C$5+N2O!R435*PCG!$C$6+HFC!R435+PFC!R435+'SF6'!R435</f>
        <v>4.5468718809597135</v>
      </c>
      <c r="S435" s="94">
        <f>+'CO2'!S435+'abs CO2'!S435+'CH4'!S435*PCG!$C$5+N2O!S435*PCG!$C$6+HFC!S435+PFC!S435+'SF6'!S435</f>
        <v>5.4774374023217369</v>
      </c>
      <c r="T435" s="94">
        <f>+'CO2'!T435+'abs CO2'!T435+'CH4'!T435*PCG!$C$5+N2O!T435*PCG!$C$6+HFC!T435+PFC!T435+'SF6'!T435</f>
        <v>4.5112125422277396</v>
      </c>
      <c r="U435" s="94">
        <f>+'CO2'!U435+'abs CO2'!U435+'CH4'!U435*PCG!$C$5+N2O!U435*PCG!$C$6+HFC!U435+PFC!U435+'SF6'!U435</f>
        <v>4.1961725070283453</v>
      </c>
      <c r="V435" s="94">
        <f>+'CO2'!V435+'abs CO2'!V435+'CH4'!V435*PCG!$C$5+N2O!V435*PCG!$C$6+HFC!V435+PFC!V435+'SF6'!V435</f>
        <v>4.2486687394930573</v>
      </c>
      <c r="W435" s="94">
        <f>+'CO2'!W435+'abs CO2'!W435+'CH4'!W435*PCG!$C$5+N2O!W435*PCG!$C$6+HFC!W435+PFC!W435+'SF6'!W435</f>
        <v>4.1882623011799707</v>
      </c>
      <c r="X435" s="94">
        <f>+'CO2'!X435+'abs CO2'!X435+'CH4'!X435*PCG!$C$5+N2O!X435*PCG!$C$6+HFC!X435+PFC!X435+'SF6'!X435</f>
        <v>4.3769787483541363</v>
      </c>
      <c r="Y435" s="94">
        <f>+'CO2'!Y435+'abs CO2'!Y435+'CH4'!Y435*PCG!$C$5+N2O!Y435*PCG!$C$6+HFC!Y435+PFC!Y435+'SF6'!Y435</f>
        <v>4.0635255417567029</v>
      </c>
      <c r="Z435" s="94">
        <f>+'CO2'!Z435+'abs CO2'!Z435+'CH4'!Z435*PCG!$C$5+N2O!Z435*PCG!$C$6+HFC!Z435+PFC!Z435+'SF6'!Z435</f>
        <v>4.5196954320733838</v>
      </c>
      <c r="AA435" s="94">
        <f>+'CO2'!AA435+'abs CO2'!AA435+'CH4'!AA435*PCG!$C$5+N2O!AA435*PCG!$C$6+HFC!AA435+PFC!AA435+'SF6'!AA435</f>
        <v>4.6292376025825748</v>
      </c>
      <c r="AB435" s="94">
        <f>+'CO2'!AB435+'abs CO2'!AB435+'CH4'!AB435*PCG!$C$5+N2O!AB435*PCG!$C$6+HFC!AB435+PFC!AB435+'SF6'!AB435</f>
        <v>5.5225218221393844</v>
      </c>
      <c r="AC435" s="94">
        <f>+'CO2'!AC435+'abs CO2'!AC435+'CH4'!AC435*PCG!$C$5+N2O!AC435*PCG!$C$6+HFC!AC435+PFC!AC435+'SF6'!AC435</f>
        <v>4.8025577976949441</v>
      </c>
      <c r="AD435" s="94">
        <f>+'CO2'!AD435+'abs CO2'!AD435+'CH4'!AD435*PCG!$C$5+N2O!AD435*PCG!$C$6+HFC!AD435+PFC!AD435+'SF6'!AD435</f>
        <v>4.5373781622334128</v>
      </c>
      <c r="AE435" s="94">
        <f>+'CO2'!AE435+'abs CO2'!AE435+'CH4'!AE435*PCG!$C$5+N2O!AE435*PCG!$C$6+HFC!AE435+PFC!AE435+'SF6'!AE435</f>
        <v>4.8784499461291597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1.4557253358698405</v>
      </c>
      <c r="D436" s="94">
        <f>+'CO2'!D436+'abs CO2'!D436+'CH4'!D436*PCG!$C$5+N2O!D436*PCG!$C$6+HFC!D436+PFC!D436+'SF6'!D436</f>
        <v>2.213332663361689</v>
      </c>
      <c r="E436" s="94">
        <f>+'CO2'!E436+'abs CO2'!E436+'CH4'!E436*PCG!$C$5+N2O!E436*PCG!$C$6+HFC!E436+PFC!E436+'SF6'!E436</f>
        <v>2.4487796983033081</v>
      </c>
      <c r="F436" s="94">
        <f>+'CO2'!F436+'abs CO2'!F436+'CH4'!F436*PCG!$C$5+N2O!F436*PCG!$C$6+HFC!F436+PFC!F436+'SF6'!F436</f>
        <v>2.3950995639461747</v>
      </c>
      <c r="G436" s="94">
        <f>+'CO2'!G436+'abs CO2'!G436+'CH4'!G436*PCG!$C$5+N2O!G436*PCG!$C$6+HFC!G436+PFC!G436+'SF6'!G436</f>
        <v>2.7116856372877738</v>
      </c>
      <c r="H436" s="94">
        <f>+'CO2'!H436+'abs CO2'!H436+'CH4'!H436*PCG!$C$5+N2O!H436*PCG!$C$6+HFC!H436+PFC!H436+'SF6'!H436</f>
        <v>3.7471317431187949</v>
      </c>
      <c r="I436" s="94">
        <f>+'CO2'!I436+'abs CO2'!I436+'CH4'!I436*PCG!$C$5+N2O!I436*PCG!$C$6+HFC!I436+PFC!I436+'SF6'!I436</f>
        <v>2.3248368830785746</v>
      </c>
      <c r="J436" s="94">
        <f>+'CO2'!J436+'abs CO2'!J436+'CH4'!J436*PCG!$C$5+N2O!J436*PCG!$C$6+HFC!J436+PFC!J436+'SF6'!J436</f>
        <v>2.4038075932263885</v>
      </c>
      <c r="K436" s="94">
        <f>+'CO2'!K436+'abs CO2'!K436+'CH4'!K436*PCG!$C$5+N2O!K436*PCG!$C$6+HFC!K436+PFC!K436+'SF6'!K436</f>
        <v>2.2589546101296487</v>
      </c>
      <c r="L436" s="94">
        <f>+'CO2'!L436+'abs CO2'!L436+'CH4'!L436*PCG!$C$5+N2O!L436*PCG!$C$6+HFC!L436+PFC!L436+'SF6'!L436</f>
        <v>2.2442775227941332</v>
      </c>
      <c r="M436" s="94">
        <f>+'CO2'!M436+'abs CO2'!M436+'CH4'!M436*PCG!$C$5+N2O!M436*PCG!$C$6+HFC!M436+PFC!M436+'SF6'!M436</f>
        <v>2.4257009349804153</v>
      </c>
      <c r="N436" s="94">
        <f>+'CO2'!N436+'abs CO2'!N436+'CH4'!N436*PCG!$C$5+N2O!N436*PCG!$C$6+HFC!N436+PFC!N436+'SF6'!N436</f>
        <v>1.7109315435193284</v>
      </c>
      <c r="O436" s="94">
        <f>+'CO2'!O436+'abs CO2'!O436+'CH4'!O436*PCG!$C$5+N2O!O436*PCG!$C$6+HFC!O436+PFC!O436+'SF6'!O436</f>
        <v>1.6425828241931748</v>
      </c>
      <c r="P436" s="94">
        <f>+'CO2'!P436+'abs CO2'!P436+'CH4'!P436*PCG!$C$5+N2O!P436*PCG!$C$6+HFC!P436+PFC!P436+'SF6'!P436</f>
        <v>2.3458498427326244</v>
      </c>
      <c r="Q436" s="94">
        <f>+'CO2'!Q436+'abs CO2'!Q436+'CH4'!Q436*PCG!$C$5+N2O!Q436*PCG!$C$6+HFC!Q436+PFC!Q436+'SF6'!Q436</f>
        <v>2.505509784115846</v>
      </c>
      <c r="R436" s="94">
        <f>+'CO2'!R436+'abs CO2'!R436+'CH4'!R436*PCG!$C$5+N2O!R436*PCG!$C$6+HFC!R436+PFC!R436+'SF6'!R436</f>
        <v>3.1717416474026998</v>
      </c>
      <c r="S436" s="94">
        <f>+'CO2'!S436+'abs CO2'!S436+'CH4'!S436*PCG!$C$5+N2O!S436*PCG!$C$6+HFC!S436+PFC!S436+'SF6'!S436</f>
        <v>6.5173370318682426</v>
      </c>
      <c r="T436" s="94">
        <f>+'CO2'!T436+'abs CO2'!T436+'CH4'!T436*PCG!$C$5+N2O!T436*PCG!$C$6+HFC!T436+PFC!T436+'SF6'!T436</f>
        <v>7.5196326083116594</v>
      </c>
      <c r="U436" s="94">
        <f>+'CO2'!U436+'abs CO2'!U436+'CH4'!U436*PCG!$C$5+N2O!U436*PCG!$C$6+HFC!U436+PFC!U436+'SF6'!U436</f>
        <v>5.5626534446470357</v>
      </c>
      <c r="V436" s="94">
        <f>+'CO2'!V436+'abs CO2'!V436+'CH4'!V436*PCG!$C$5+N2O!V436*PCG!$C$6+HFC!V436+PFC!V436+'SF6'!V436</f>
        <v>1.5740436181602395</v>
      </c>
      <c r="W436" s="94">
        <f>+'CO2'!W436+'abs CO2'!W436+'CH4'!W436*PCG!$C$5+N2O!W436*PCG!$C$6+HFC!W436+PFC!W436+'SF6'!W436</f>
        <v>4.9887673825092502</v>
      </c>
      <c r="X436" s="94">
        <f>+'CO2'!X436+'abs CO2'!X436+'CH4'!X436*PCG!$C$5+N2O!X436*PCG!$C$6+HFC!X436+PFC!X436+'SF6'!X436</f>
        <v>4.7958558738756825</v>
      </c>
      <c r="Y436" s="94">
        <f>+'CO2'!Y436+'abs CO2'!Y436+'CH4'!Y436*PCG!$C$5+N2O!Y436*PCG!$C$6+HFC!Y436+PFC!Y436+'SF6'!Y436</f>
        <v>3.7749878522192186</v>
      </c>
      <c r="Z436" s="94">
        <f>+'CO2'!Z436+'abs CO2'!Z436+'CH4'!Z436*PCG!$C$5+N2O!Z436*PCG!$C$6+HFC!Z436+PFC!Z436+'SF6'!Z436</f>
        <v>3.1009033994646353</v>
      </c>
      <c r="AA436" s="94">
        <f>+'CO2'!AA436+'abs CO2'!AA436+'CH4'!AA436*PCG!$C$5+N2O!AA436*PCG!$C$6+HFC!AA436+PFC!AA436+'SF6'!AA436</f>
        <v>6.1827394111027756</v>
      </c>
      <c r="AB436" s="94">
        <f>+'CO2'!AB436+'abs CO2'!AB436+'CH4'!AB436*PCG!$C$5+N2O!AB436*PCG!$C$6+HFC!AB436+PFC!AB436+'SF6'!AB436</f>
        <v>7.3454369593738926</v>
      </c>
      <c r="AC436" s="94">
        <f>+'CO2'!AC436+'abs CO2'!AC436+'CH4'!AC436*PCG!$C$5+N2O!AC436*PCG!$C$6+HFC!AC436+PFC!AC436+'SF6'!AC436</f>
        <v>4.7583802801355484</v>
      </c>
      <c r="AD436" s="94">
        <f>+'CO2'!AD436+'abs CO2'!AD436+'CH4'!AD436*PCG!$C$5+N2O!AD436*PCG!$C$6+HFC!AD436+PFC!AD436+'SF6'!AD436</f>
        <v>5.6160857562706754</v>
      </c>
      <c r="AE436" s="94">
        <f>+'CO2'!AE436+'abs CO2'!AE436+'CH4'!AE436*PCG!$C$5+N2O!AE436*PCG!$C$6+HFC!AE436+PFC!AE436+'SF6'!AE436</f>
        <v>6.1633272309597373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  <c r="AD445" s="102"/>
      <c r="AE445" s="102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2405.8609657195111</v>
      </c>
      <c r="D455" s="28">
        <f t="shared" si="110"/>
        <v>1558.0016010084139</v>
      </c>
      <c r="E455" s="28">
        <f t="shared" si="110"/>
        <v>1202.5021553259053</v>
      </c>
      <c r="F455" s="28">
        <f t="shared" si="110"/>
        <v>1376.8797444022903</v>
      </c>
      <c r="G455" s="28">
        <f t="shared" si="110"/>
        <v>2000.4687365212492</v>
      </c>
      <c r="H455" s="28">
        <f t="shared" si="110"/>
        <v>2328.0745991852027</v>
      </c>
      <c r="I455" s="28">
        <f t="shared" si="110"/>
        <v>3163.4239499013702</v>
      </c>
      <c r="J455" s="28">
        <f t="shared" si="110"/>
        <v>3149.0119080070735</v>
      </c>
      <c r="K455" s="28">
        <f t="shared" si="110"/>
        <v>3603.5178739421385</v>
      </c>
      <c r="L455" s="28">
        <f t="shared" si="110"/>
        <v>3607.4384647787692</v>
      </c>
      <c r="M455" s="28">
        <f t="shared" si="110"/>
        <v>2885.745567954737</v>
      </c>
      <c r="N455" s="28">
        <f t="shared" si="110"/>
        <v>2861.6224398949812</v>
      </c>
      <c r="O455" s="28">
        <f t="shared" si="110"/>
        <v>3191.9178216062433</v>
      </c>
      <c r="P455" s="28">
        <f t="shared" si="110"/>
        <v>3361.1500912462002</v>
      </c>
      <c r="Q455" s="28">
        <f t="shared" si="110"/>
        <v>3338.0477249914697</v>
      </c>
      <c r="R455" s="28">
        <f t="shared" si="110"/>
        <v>3135.0300508352052</v>
      </c>
      <c r="S455" s="28">
        <f t="shared" si="110"/>
        <v>3619.487573082069</v>
      </c>
      <c r="T455" s="28">
        <f t="shared" si="110"/>
        <v>3893.5441199005363</v>
      </c>
      <c r="U455" s="28">
        <f t="shared" si="110"/>
        <v>3868.2326592807262</v>
      </c>
      <c r="V455" s="28">
        <f t="shared" si="110"/>
        <v>4330.1651502893919</v>
      </c>
      <c r="W455" s="28">
        <f t="shared" si="110"/>
        <v>5610.0828824916834</v>
      </c>
      <c r="X455" s="28">
        <f t="shared" si="110"/>
        <v>6236.2656105696879</v>
      </c>
      <c r="Y455" s="28">
        <f t="shared" si="110"/>
        <v>5801.1620227504518</v>
      </c>
      <c r="Z455" s="28">
        <f t="shared" si="110"/>
        <v>5864.1980130112952</v>
      </c>
      <c r="AA455" s="28">
        <f t="shared" si="110"/>
        <v>6247.6748666705389</v>
      </c>
      <c r="AB455" s="28">
        <f t="shared" si="110"/>
        <v>7984.9834179184991</v>
      </c>
      <c r="AC455" s="28">
        <f t="shared" si="110"/>
        <v>6421.6685760947566</v>
      </c>
      <c r="AD455" s="28">
        <f t="shared" si="110"/>
        <v>6311.81276859431</v>
      </c>
      <c r="AE455" s="28">
        <f t="shared" si="110"/>
        <v>7272.3779674414291</v>
      </c>
    </row>
    <row r="456" spans="1:31" x14ac:dyDescent="0.2">
      <c r="A456" s="6" t="s">
        <v>19</v>
      </c>
      <c r="B456" s="7" t="s">
        <v>20</v>
      </c>
      <c r="C456" s="28">
        <f>+C457+C463+C467</f>
        <v>2344.6888979433338</v>
      </c>
      <c r="D456" s="28">
        <f t="shared" ref="D456:AE456" si="111">+D457+D463+D467</f>
        <v>1496.6668048302088</v>
      </c>
      <c r="E456" s="28">
        <f t="shared" si="111"/>
        <v>1121.1355520762902</v>
      </c>
      <c r="F456" s="28">
        <f t="shared" si="111"/>
        <v>1290.4494052277246</v>
      </c>
      <c r="G456" s="28">
        <f t="shared" si="111"/>
        <v>1910.5152310374199</v>
      </c>
      <c r="H456" s="28">
        <f t="shared" si="111"/>
        <v>2229.9354315947076</v>
      </c>
      <c r="I456" s="28">
        <f t="shared" si="111"/>
        <v>3044.5672428275561</v>
      </c>
      <c r="J456" s="28">
        <f t="shared" si="111"/>
        <v>3020.9900741232077</v>
      </c>
      <c r="K456" s="28">
        <f t="shared" si="111"/>
        <v>3471.3631344000032</v>
      </c>
      <c r="L456" s="28">
        <f t="shared" si="111"/>
        <v>3467.885949159263</v>
      </c>
      <c r="M456" s="28">
        <f t="shared" si="111"/>
        <v>2741.037621194419</v>
      </c>
      <c r="N456" s="28">
        <f t="shared" si="111"/>
        <v>2714.5388948700388</v>
      </c>
      <c r="O456" s="28">
        <f t="shared" si="111"/>
        <v>3045.5486988538919</v>
      </c>
      <c r="P456" s="28">
        <f t="shared" si="111"/>
        <v>3200.8328841852276</v>
      </c>
      <c r="Q456" s="28">
        <f t="shared" si="111"/>
        <v>3163.573791090856</v>
      </c>
      <c r="R456" s="28">
        <f t="shared" si="111"/>
        <v>2985.0715719892387</v>
      </c>
      <c r="S456" s="28">
        <f t="shared" si="111"/>
        <v>3441.3171750918814</v>
      </c>
      <c r="T456" s="28">
        <f t="shared" si="111"/>
        <v>3711.4156136087149</v>
      </c>
      <c r="U456" s="28">
        <f t="shared" si="111"/>
        <v>3687.3935873813457</v>
      </c>
      <c r="V456" s="28">
        <f t="shared" si="111"/>
        <v>4158.9299886997533</v>
      </c>
      <c r="W456" s="28">
        <f t="shared" si="111"/>
        <v>5390.1736359572133</v>
      </c>
      <c r="X456" s="28">
        <f t="shared" si="111"/>
        <v>6015.0506562308638</v>
      </c>
      <c r="Y456" s="28">
        <f t="shared" si="111"/>
        <v>5576.1121062862167</v>
      </c>
      <c r="Z456" s="28">
        <f t="shared" si="111"/>
        <v>5616.215102719706</v>
      </c>
      <c r="AA456" s="28">
        <f t="shared" si="111"/>
        <v>5783.1454934645071</v>
      </c>
      <c r="AB456" s="28">
        <f t="shared" si="111"/>
        <v>7447.2187710017806</v>
      </c>
      <c r="AC456" s="28">
        <f t="shared" si="111"/>
        <v>5880.0507942410413</v>
      </c>
      <c r="AD456" s="28">
        <f t="shared" si="111"/>
        <v>5852.150797248918</v>
      </c>
      <c r="AE456" s="28">
        <f t="shared" si="111"/>
        <v>6807.5802411070317</v>
      </c>
    </row>
    <row r="457" spans="1:31" x14ac:dyDescent="0.2">
      <c r="A457" s="8" t="s">
        <v>23</v>
      </c>
      <c r="B457" s="4" t="s">
        <v>24</v>
      </c>
      <c r="C457" s="21">
        <f>+C458+C459+C460+C461+C462</f>
        <v>2344.6888979433338</v>
      </c>
      <c r="D457" s="21">
        <f t="shared" ref="D457:AE457" si="112">+D458+D459+D460+D461+D462</f>
        <v>1496.6668048302088</v>
      </c>
      <c r="E457" s="21">
        <f t="shared" si="112"/>
        <v>1121.1355520762902</v>
      </c>
      <c r="F457" s="21">
        <f t="shared" si="112"/>
        <v>1290.4494052277246</v>
      </c>
      <c r="G457" s="21">
        <f t="shared" si="112"/>
        <v>1910.5152310374199</v>
      </c>
      <c r="H457" s="21">
        <f t="shared" si="112"/>
        <v>2229.9354315947076</v>
      </c>
      <c r="I457" s="21">
        <f t="shared" si="112"/>
        <v>3044.5672428275561</v>
      </c>
      <c r="J457" s="21">
        <f t="shared" si="112"/>
        <v>3020.9900741232077</v>
      </c>
      <c r="K457" s="21">
        <f t="shared" si="112"/>
        <v>3471.3631344000032</v>
      </c>
      <c r="L457" s="21">
        <f t="shared" si="112"/>
        <v>3467.885949159263</v>
      </c>
      <c r="M457" s="21">
        <f t="shared" si="112"/>
        <v>2741.037621194419</v>
      </c>
      <c r="N457" s="21">
        <f t="shared" si="112"/>
        <v>2714.5388948700388</v>
      </c>
      <c r="O457" s="21">
        <f t="shared" si="112"/>
        <v>3045.5486988538919</v>
      </c>
      <c r="P457" s="21">
        <f t="shared" si="112"/>
        <v>3200.8328841852276</v>
      </c>
      <c r="Q457" s="21">
        <f t="shared" si="112"/>
        <v>3163.573791090856</v>
      </c>
      <c r="R457" s="21">
        <f t="shared" si="112"/>
        <v>2985.0715719892387</v>
      </c>
      <c r="S457" s="21">
        <f t="shared" si="112"/>
        <v>3441.3171750918814</v>
      </c>
      <c r="T457" s="21">
        <f t="shared" si="112"/>
        <v>3711.4156136087149</v>
      </c>
      <c r="U457" s="21">
        <f t="shared" si="112"/>
        <v>3687.3935873813457</v>
      </c>
      <c r="V457" s="21">
        <f t="shared" si="112"/>
        <v>4158.9299886997533</v>
      </c>
      <c r="W457" s="21">
        <f t="shared" si="112"/>
        <v>5390.1736359572133</v>
      </c>
      <c r="X457" s="21">
        <f t="shared" si="112"/>
        <v>6015.0506562308638</v>
      </c>
      <c r="Y457" s="21">
        <f t="shared" si="112"/>
        <v>5576.1121062862167</v>
      </c>
      <c r="Z457" s="21">
        <f t="shared" si="112"/>
        <v>5616.215102719706</v>
      </c>
      <c r="AA457" s="21">
        <f t="shared" si="112"/>
        <v>5783.1454934645071</v>
      </c>
      <c r="AB457" s="21">
        <f t="shared" si="112"/>
        <v>7447.2187710017806</v>
      </c>
      <c r="AC457" s="21">
        <f t="shared" si="112"/>
        <v>5880.0507942410413</v>
      </c>
      <c r="AD457" s="21">
        <f t="shared" si="112"/>
        <v>5852.1360044350604</v>
      </c>
      <c r="AE457" s="21">
        <f t="shared" si="112"/>
        <v>6807.4733398948883</v>
      </c>
    </row>
    <row r="458" spans="1:31" x14ac:dyDescent="0.2">
      <c r="A458" s="8" t="s">
        <v>25</v>
      </c>
      <c r="B458" s="4" t="s">
        <v>26</v>
      </c>
      <c r="C458" s="37">
        <f>+C8</f>
        <v>1578.8278487931209</v>
      </c>
      <c r="D458" s="37">
        <f t="shared" ref="D458:AE458" si="113">+D8</f>
        <v>851.05312565336988</v>
      </c>
      <c r="E458" s="37">
        <f t="shared" si="113"/>
        <v>397.71214710604289</v>
      </c>
      <c r="F458" s="37">
        <f t="shared" si="113"/>
        <v>451.54736732748245</v>
      </c>
      <c r="G458" s="37">
        <f t="shared" si="113"/>
        <v>883.57100098561227</v>
      </c>
      <c r="H458" s="37">
        <f t="shared" si="113"/>
        <v>1154.5210289174004</v>
      </c>
      <c r="I458" s="37">
        <f t="shared" si="113"/>
        <v>2007.762155341625</v>
      </c>
      <c r="J458" s="37">
        <f t="shared" si="113"/>
        <v>1867.6844557235925</v>
      </c>
      <c r="K458" s="37">
        <f t="shared" si="113"/>
        <v>2271.7105135898928</v>
      </c>
      <c r="L458" s="37">
        <f t="shared" si="113"/>
        <v>2432.339535152345</v>
      </c>
      <c r="M458" s="37">
        <f t="shared" si="113"/>
        <v>1701.9208822499113</v>
      </c>
      <c r="N458" s="37">
        <f t="shared" si="113"/>
        <v>1706.4601403891716</v>
      </c>
      <c r="O458" s="37">
        <f t="shared" si="113"/>
        <v>1930.7389966791864</v>
      </c>
      <c r="P458" s="37">
        <f t="shared" si="113"/>
        <v>2222.0225908438974</v>
      </c>
      <c r="Q458" s="37">
        <f t="shared" si="113"/>
        <v>2206.9675509583367</v>
      </c>
      <c r="R458" s="37">
        <f t="shared" si="113"/>
        <v>1997.8380493816542</v>
      </c>
      <c r="S458" s="37">
        <f t="shared" si="113"/>
        <v>2236.5769664922891</v>
      </c>
      <c r="T458" s="37">
        <f t="shared" si="113"/>
        <v>2493.0733045340471</v>
      </c>
      <c r="U458" s="37">
        <f t="shared" si="113"/>
        <v>2467.9465558961988</v>
      </c>
      <c r="V458" s="37">
        <f t="shared" si="113"/>
        <v>2923.0694046482267</v>
      </c>
      <c r="W458" s="37">
        <f t="shared" si="113"/>
        <v>3902.7424783939919</v>
      </c>
      <c r="X458" s="37">
        <f t="shared" si="113"/>
        <v>4480.3877864639207</v>
      </c>
      <c r="Y458" s="37">
        <f t="shared" si="113"/>
        <v>3959.6548598359473</v>
      </c>
      <c r="Z458" s="37">
        <f t="shared" si="113"/>
        <v>3896.2606685778269</v>
      </c>
      <c r="AA458" s="37">
        <f t="shared" si="113"/>
        <v>3816.1757667333372</v>
      </c>
      <c r="AB458" s="37">
        <f t="shared" si="113"/>
        <v>5231.1761139307901</v>
      </c>
      <c r="AC458" s="37">
        <f t="shared" si="113"/>
        <v>3695.9851217507558</v>
      </c>
      <c r="AD458" s="37">
        <f t="shared" si="113"/>
        <v>3648.0475501876654</v>
      </c>
      <c r="AE458" s="37">
        <f t="shared" si="113"/>
        <v>4532.5875338012593</v>
      </c>
    </row>
    <row r="459" spans="1:31" x14ac:dyDescent="0.2">
      <c r="A459" s="8" t="s">
        <v>43</v>
      </c>
      <c r="B459" s="4" t="s">
        <v>44</v>
      </c>
      <c r="C459" s="37">
        <f>+C17</f>
        <v>495.27033440530789</v>
      </c>
      <c r="D459" s="37">
        <f t="shared" ref="D459:AE459" si="114">+D17</f>
        <v>364.05131627755753</v>
      </c>
      <c r="E459" s="37">
        <f t="shared" si="114"/>
        <v>418.41518746572149</v>
      </c>
      <c r="F459" s="37">
        <f t="shared" si="114"/>
        <v>495.95582306420556</v>
      </c>
      <c r="G459" s="37">
        <f t="shared" si="114"/>
        <v>640.90577398409982</v>
      </c>
      <c r="H459" s="37">
        <f t="shared" si="114"/>
        <v>674.58059751198584</v>
      </c>
      <c r="I459" s="37">
        <f t="shared" si="114"/>
        <v>608.46640223853763</v>
      </c>
      <c r="J459" s="37">
        <f t="shared" si="114"/>
        <v>699.01925856683397</v>
      </c>
      <c r="K459" s="37">
        <f t="shared" si="114"/>
        <v>746.66944222390043</v>
      </c>
      <c r="L459" s="37">
        <f t="shared" si="114"/>
        <v>567.89241226320951</v>
      </c>
      <c r="M459" s="37">
        <f t="shared" si="114"/>
        <v>557.28483889453082</v>
      </c>
      <c r="N459" s="37">
        <f t="shared" si="114"/>
        <v>548.44998681425227</v>
      </c>
      <c r="O459" s="37">
        <f t="shared" si="114"/>
        <v>650.60073759295062</v>
      </c>
      <c r="P459" s="37">
        <f t="shared" si="114"/>
        <v>521.91195549016936</v>
      </c>
      <c r="Q459" s="37">
        <f t="shared" si="114"/>
        <v>489.24266316473535</v>
      </c>
      <c r="R459" s="37">
        <f t="shared" si="114"/>
        <v>489.19589955878718</v>
      </c>
      <c r="S459" s="37">
        <f t="shared" si="114"/>
        <v>686.72629363266071</v>
      </c>
      <c r="T459" s="37">
        <f t="shared" si="114"/>
        <v>669.99937045668753</v>
      </c>
      <c r="U459" s="37">
        <f t="shared" si="114"/>
        <v>613.02497775157781</v>
      </c>
      <c r="V459" s="37">
        <f t="shared" si="114"/>
        <v>619.91821138128853</v>
      </c>
      <c r="W459" s="37">
        <f t="shared" si="114"/>
        <v>860.88862821379678</v>
      </c>
      <c r="X459" s="37">
        <f t="shared" si="114"/>
        <v>850.80216649912961</v>
      </c>
      <c r="Y459" s="37">
        <f t="shared" si="114"/>
        <v>856.78613700096048</v>
      </c>
      <c r="Z459" s="37">
        <f t="shared" si="114"/>
        <v>925.81765221803153</v>
      </c>
      <c r="AA459" s="37">
        <f t="shared" si="114"/>
        <v>1246.3770370013758</v>
      </c>
      <c r="AB459" s="37">
        <f t="shared" si="114"/>
        <v>1391.6167439753101</v>
      </c>
      <c r="AC459" s="37">
        <f t="shared" si="114"/>
        <v>1350.1277440759468</v>
      </c>
      <c r="AD459" s="37">
        <f t="shared" si="114"/>
        <v>1285.6418823968468</v>
      </c>
      <c r="AE459" s="37">
        <f t="shared" si="114"/>
        <v>1343.6483775847771</v>
      </c>
    </row>
    <row r="460" spans="1:31" x14ac:dyDescent="0.2">
      <c r="A460" s="9" t="s">
        <v>71</v>
      </c>
      <c r="B460" s="4" t="s">
        <v>72</v>
      </c>
      <c r="C460" s="37">
        <f>+C31</f>
        <v>214.21334902205282</v>
      </c>
      <c r="D460" s="37">
        <f t="shared" ref="D460:AE460" si="115">+D31</f>
        <v>218.88839273771248</v>
      </c>
      <c r="E460" s="37">
        <f t="shared" si="115"/>
        <v>237.95469113790375</v>
      </c>
      <c r="F460" s="37">
        <f t="shared" si="115"/>
        <v>267.08772452477649</v>
      </c>
      <c r="G460" s="37">
        <f t="shared" si="115"/>
        <v>299.3264165908239</v>
      </c>
      <c r="H460" s="37">
        <f t="shared" si="115"/>
        <v>331.69677499265708</v>
      </c>
      <c r="I460" s="37">
        <f t="shared" si="115"/>
        <v>362.49597482915266</v>
      </c>
      <c r="J460" s="37">
        <f t="shared" si="115"/>
        <v>385.19297975860962</v>
      </c>
      <c r="K460" s="37">
        <f t="shared" si="115"/>
        <v>402.42845922561236</v>
      </c>
      <c r="L460" s="37">
        <f t="shared" si="115"/>
        <v>415.66503762283685</v>
      </c>
      <c r="M460" s="37">
        <f t="shared" si="115"/>
        <v>428.241536128733</v>
      </c>
      <c r="N460" s="37">
        <f t="shared" si="115"/>
        <v>408.05181313771493</v>
      </c>
      <c r="O460" s="37">
        <f t="shared" si="115"/>
        <v>411.70524397965278</v>
      </c>
      <c r="P460" s="37">
        <f t="shared" si="115"/>
        <v>403.32257226739097</v>
      </c>
      <c r="Q460" s="37">
        <f t="shared" si="115"/>
        <v>405.14130169295561</v>
      </c>
      <c r="R460" s="37">
        <f t="shared" si="115"/>
        <v>443.40720507726331</v>
      </c>
      <c r="S460" s="37">
        <f t="shared" si="115"/>
        <v>467.46236964413271</v>
      </c>
      <c r="T460" s="37">
        <f t="shared" si="115"/>
        <v>494.8029742531935</v>
      </c>
      <c r="U460" s="37">
        <f t="shared" si="115"/>
        <v>546.26347947979798</v>
      </c>
      <c r="V460" s="37">
        <f t="shared" si="115"/>
        <v>554.15243921039053</v>
      </c>
      <c r="W460" s="37">
        <f t="shared" si="115"/>
        <v>548.98433856910606</v>
      </c>
      <c r="X460" s="37">
        <f t="shared" si="115"/>
        <v>602.92268957262206</v>
      </c>
      <c r="Y460" s="37">
        <f t="shared" si="115"/>
        <v>687.32609399009823</v>
      </c>
      <c r="Z460" s="37">
        <f t="shared" si="115"/>
        <v>728.84468651955456</v>
      </c>
      <c r="AA460" s="37">
        <f t="shared" si="115"/>
        <v>663.77601096793217</v>
      </c>
      <c r="AB460" s="37">
        <f t="shared" si="115"/>
        <v>745.62386774015476</v>
      </c>
      <c r="AC460" s="37">
        <f t="shared" si="115"/>
        <v>763.6868664816792</v>
      </c>
      <c r="AD460" s="37">
        <f t="shared" si="115"/>
        <v>832.46367297641223</v>
      </c>
      <c r="AE460" s="37">
        <f t="shared" si="115"/>
        <v>849.06670680289574</v>
      </c>
    </row>
    <row r="461" spans="1:31" x14ac:dyDescent="0.2">
      <c r="A461" s="8" t="s">
        <v>115</v>
      </c>
      <c r="B461" s="4" t="s">
        <v>116</v>
      </c>
      <c r="C461" s="37">
        <f>+C53</f>
        <v>56.377365722852531</v>
      </c>
      <c r="D461" s="37">
        <f t="shared" ref="D461:AE461" si="116">+D53</f>
        <v>62.67397016156913</v>
      </c>
      <c r="E461" s="37">
        <f t="shared" si="116"/>
        <v>67.053526366622208</v>
      </c>
      <c r="F461" s="37">
        <f t="shared" si="116"/>
        <v>75.858490311260041</v>
      </c>
      <c r="G461" s="37">
        <f t="shared" si="116"/>
        <v>86.712039476883746</v>
      </c>
      <c r="H461" s="37">
        <f t="shared" si="116"/>
        <v>69.137030172664396</v>
      </c>
      <c r="I461" s="37">
        <f t="shared" si="116"/>
        <v>65.842710418241154</v>
      </c>
      <c r="J461" s="37">
        <f t="shared" si="116"/>
        <v>69.093380074171648</v>
      </c>
      <c r="K461" s="37">
        <f t="shared" si="116"/>
        <v>50.554719360597424</v>
      </c>
      <c r="L461" s="37">
        <f t="shared" si="116"/>
        <v>51.988964120871664</v>
      </c>
      <c r="M461" s="37">
        <f t="shared" si="116"/>
        <v>53.590363921243934</v>
      </c>
      <c r="N461" s="37">
        <f t="shared" si="116"/>
        <v>51.576954528899748</v>
      </c>
      <c r="O461" s="37">
        <f t="shared" si="116"/>
        <v>52.503720602102163</v>
      </c>
      <c r="P461" s="37">
        <f t="shared" si="116"/>
        <v>53.575765583769609</v>
      </c>
      <c r="Q461" s="37">
        <f t="shared" si="116"/>
        <v>62.222275274828277</v>
      </c>
      <c r="R461" s="37">
        <f t="shared" si="116"/>
        <v>54.63041797153398</v>
      </c>
      <c r="S461" s="37">
        <f t="shared" si="116"/>
        <v>50.551545322799186</v>
      </c>
      <c r="T461" s="37">
        <f t="shared" si="116"/>
        <v>53.539964364787039</v>
      </c>
      <c r="U461" s="37">
        <f t="shared" si="116"/>
        <v>60.158574253771135</v>
      </c>
      <c r="V461" s="37">
        <f t="shared" si="116"/>
        <v>61.789933459847987</v>
      </c>
      <c r="W461" s="37">
        <f t="shared" si="116"/>
        <v>77.282908713995226</v>
      </c>
      <c r="X461" s="37">
        <f t="shared" si="116"/>
        <v>80.57745171302183</v>
      </c>
      <c r="Y461" s="37">
        <f t="shared" si="116"/>
        <v>70.094564952825337</v>
      </c>
      <c r="Z461" s="37">
        <f t="shared" si="116"/>
        <v>62.485376541900862</v>
      </c>
      <c r="AA461" s="37">
        <f t="shared" si="116"/>
        <v>54.433460397688336</v>
      </c>
      <c r="AB461" s="37">
        <f t="shared" si="116"/>
        <v>77.210189845401942</v>
      </c>
      <c r="AC461" s="37">
        <f t="shared" si="116"/>
        <v>70.131690323531089</v>
      </c>
      <c r="AD461" s="37">
        <f t="shared" si="116"/>
        <v>85.737273188274813</v>
      </c>
      <c r="AE461" s="37">
        <f t="shared" si="116"/>
        <v>82.080268021520979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0.27528206632370172</v>
      </c>
      <c r="X462" s="37">
        <f t="shared" si="117"/>
        <v>0.36056198216965663</v>
      </c>
      <c r="Y462" s="37">
        <f t="shared" si="117"/>
        <v>2.2504505063855831</v>
      </c>
      <c r="Z462" s="37">
        <f t="shared" si="117"/>
        <v>2.8067188623915782</v>
      </c>
      <c r="AA462" s="37">
        <f t="shared" si="117"/>
        <v>2.3832183641732883</v>
      </c>
      <c r="AB462" s="37">
        <f t="shared" si="117"/>
        <v>1.5918555101232308</v>
      </c>
      <c r="AC462" s="37">
        <f t="shared" si="117"/>
        <v>0.1193716091286541</v>
      </c>
      <c r="AD462" s="37">
        <f t="shared" si="117"/>
        <v>0.2456256858602224</v>
      </c>
      <c r="AE462" s="37">
        <f t="shared" si="117"/>
        <v>9.0453684434596587E-2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8">+D464+D465+D466</f>
        <v>0</v>
      </c>
      <c r="E463" s="21">
        <f t="shared" si="118"/>
        <v>0</v>
      </c>
      <c r="F463" s="21">
        <f t="shared" si="118"/>
        <v>0</v>
      </c>
      <c r="G463" s="21">
        <f t="shared" si="118"/>
        <v>0</v>
      </c>
      <c r="H463" s="21">
        <f t="shared" si="118"/>
        <v>0</v>
      </c>
      <c r="I463" s="21">
        <f t="shared" si="118"/>
        <v>0</v>
      </c>
      <c r="J463" s="21">
        <f t="shared" si="118"/>
        <v>0</v>
      </c>
      <c r="K463" s="21">
        <f t="shared" si="118"/>
        <v>0</v>
      </c>
      <c r="L463" s="21">
        <f t="shared" si="118"/>
        <v>0</v>
      </c>
      <c r="M463" s="21">
        <f t="shared" si="118"/>
        <v>0</v>
      </c>
      <c r="N463" s="21">
        <f t="shared" si="118"/>
        <v>0</v>
      </c>
      <c r="O463" s="21">
        <f t="shared" si="118"/>
        <v>0</v>
      </c>
      <c r="P463" s="21">
        <f t="shared" si="118"/>
        <v>0</v>
      </c>
      <c r="Q463" s="21">
        <f t="shared" si="118"/>
        <v>0</v>
      </c>
      <c r="R463" s="21">
        <f t="shared" si="118"/>
        <v>0</v>
      </c>
      <c r="S463" s="21">
        <f t="shared" si="118"/>
        <v>0</v>
      </c>
      <c r="T463" s="21">
        <f t="shared" si="118"/>
        <v>0</v>
      </c>
      <c r="U463" s="21">
        <f t="shared" si="118"/>
        <v>0</v>
      </c>
      <c r="V463" s="21">
        <f t="shared" si="118"/>
        <v>0</v>
      </c>
      <c r="W463" s="21">
        <f t="shared" si="118"/>
        <v>0</v>
      </c>
      <c r="X463" s="21">
        <f t="shared" si="118"/>
        <v>0</v>
      </c>
      <c r="Y463" s="21">
        <f t="shared" si="118"/>
        <v>0</v>
      </c>
      <c r="Z463" s="21">
        <f t="shared" si="118"/>
        <v>0</v>
      </c>
      <c r="AA463" s="21">
        <f t="shared" si="118"/>
        <v>0</v>
      </c>
      <c r="AB463" s="21">
        <f t="shared" si="118"/>
        <v>0</v>
      </c>
      <c r="AC463" s="21">
        <f t="shared" si="118"/>
        <v>0</v>
      </c>
      <c r="AD463" s="21">
        <f t="shared" si="118"/>
        <v>1.4792813857268602E-2</v>
      </c>
      <c r="AE463" s="21">
        <f t="shared" si="118"/>
        <v>0.10690121214364406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9">+D68</f>
        <v>0</v>
      </c>
      <c r="E464" s="37">
        <f t="shared" si="119"/>
        <v>0</v>
      </c>
      <c r="F464" s="37">
        <f t="shared" si="119"/>
        <v>0</v>
      </c>
      <c r="G464" s="37">
        <f t="shared" si="119"/>
        <v>0</v>
      </c>
      <c r="H464" s="37">
        <f t="shared" si="119"/>
        <v>0</v>
      </c>
      <c r="I464" s="37">
        <f t="shared" si="119"/>
        <v>0</v>
      </c>
      <c r="J464" s="37">
        <f t="shared" si="119"/>
        <v>0</v>
      </c>
      <c r="K464" s="37">
        <f t="shared" si="119"/>
        <v>0</v>
      </c>
      <c r="L464" s="37">
        <f t="shared" si="119"/>
        <v>0</v>
      </c>
      <c r="M464" s="37">
        <f t="shared" si="119"/>
        <v>0</v>
      </c>
      <c r="N464" s="37">
        <f t="shared" si="119"/>
        <v>0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0">+D80</f>
        <v>0</v>
      </c>
      <c r="E465" s="37">
        <f t="shared" si="120"/>
        <v>0</v>
      </c>
      <c r="F465" s="37">
        <f t="shared" si="120"/>
        <v>0</v>
      </c>
      <c r="G465" s="37">
        <f t="shared" si="120"/>
        <v>0</v>
      </c>
      <c r="H465" s="37">
        <f t="shared" si="120"/>
        <v>0</v>
      </c>
      <c r="I465" s="37">
        <f t="shared" si="120"/>
        <v>0</v>
      </c>
      <c r="J465" s="37">
        <f t="shared" si="120"/>
        <v>0</v>
      </c>
      <c r="K465" s="37">
        <f t="shared" si="120"/>
        <v>0</v>
      </c>
      <c r="L465" s="37">
        <f t="shared" si="120"/>
        <v>0</v>
      </c>
      <c r="M465" s="37">
        <f t="shared" si="120"/>
        <v>0</v>
      </c>
      <c r="N465" s="37">
        <f t="shared" si="120"/>
        <v>0</v>
      </c>
      <c r="O465" s="37">
        <f t="shared" si="120"/>
        <v>0</v>
      </c>
      <c r="P465" s="37">
        <f t="shared" si="120"/>
        <v>0</v>
      </c>
      <c r="Q465" s="37">
        <f t="shared" si="120"/>
        <v>0</v>
      </c>
      <c r="R465" s="37">
        <f t="shared" si="120"/>
        <v>0</v>
      </c>
      <c r="S465" s="37">
        <f t="shared" si="120"/>
        <v>0</v>
      </c>
      <c r="T465" s="37">
        <f t="shared" si="120"/>
        <v>0</v>
      </c>
      <c r="U465" s="37">
        <f t="shared" si="120"/>
        <v>0</v>
      </c>
      <c r="V465" s="37">
        <f t="shared" si="120"/>
        <v>0</v>
      </c>
      <c r="W465" s="37">
        <f t="shared" si="120"/>
        <v>0</v>
      </c>
      <c r="X465" s="37">
        <f t="shared" si="120"/>
        <v>0</v>
      </c>
      <c r="Y465" s="37">
        <f t="shared" si="120"/>
        <v>0</v>
      </c>
      <c r="Z465" s="37">
        <f t="shared" si="120"/>
        <v>0</v>
      </c>
      <c r="AA465" s="37">
        <f t="shared" si="120"/>
        <v>0</v>
      </c>
      <c r="AB465" s="37">
        <f t="shared" si="120"/>
        <v>0</v>
      </c>
      <c r="AC465" s="37">
        <f t="shared" si="120"/>
        <v>0</v>
      </c>
      <c r="AD465" s="37">
        <f t="shared" si="120"/>
        <v>1.4792813857268602E-2</v>
      </c>
      <c r="AE465" s="37">
        <f t="shared" si="120"/>
        <v>0.10690121214364406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3.9101851004758874</v>
      </c>
      <c r="D471" s="28">
        <f t="shared" ref="D471:AE471" si="126">+D472+D478+D489+D497+D502+D508+D515+D520</f>
        <v>3.550168708795034</v>
      </c>
      <c r="E471" s="28">
        <f t="shared" si="126"/>
        <v>24.34076868568436</v>
      </c>
      <c r="F471" s="28">
        <f t="shared" si="126"/>
        <v>29.668959614728038</v>
      </c>
      <c r="G471" s="28">
        <f t="shared" si="126"/>
        <v>34.997132854396142</v>
      </c>
      <c r="H471" s="28">
        <f t="shared" si="126"/>
        <v>42.153970037085827</v>
      </c>
      <c r="I471" s="28">
        <f t="shared" si="126"/>
        <v>47.711873836487335</v>
      </c>
      <c r="J471" s="28">
        <f t="shared" si="126"/>
        <v>54.34401468411216</v>
      </c>
      <c r="K471" s="28">
        <f t="shared" si="126"/>
        <v>58.926616707705037</v>
      </c>
      <c r="L471" s="28">
        <f t="shared" si="126"/>
        <v>65.357050388951848</v>
      </c>
      <c r="M471" s="28">
        <f t="shared" si="126"/>
        <v>72.407074321209151</v>
      </c>
      <c r="N471" s="28">
        <f t="shared" si="126"/>
        <v>77.953599345080221</v>
      </c>
      <c r="O471" s="28">
        <f t="shared" si="126"/>
        <v>80.581174192682852</v>
      </c>
      <c r="P471" s="28">
        <f t="shared" si="126"/>
        <v>93.939823417471814</v>
      </c>
      <c r="Q471" s="28">
        <f t="shared" si="126"/>
        <v>99.587471048758673</v>
      </c>
      <c r="R471" s="28">
        <f t="shared" si="126"/>
        <v>99.945112171857076</v>
      </c>
      <c r="S471" s="28">
        <f t="shared" si="126"/>
        <v>123.27206044597993</v>
      </c>
      <c r="T471" s="28">
        <f t="shared" si="126"/>
        <v>125.02276629046619</v>
      </c>
      <c r="U471" s="28">
        <f t="shared" si="126"/>
        <v>124.26081477787925</v>
      </c>
      <c r="V471" s="28">
        <f t="shared" si="126"/>
        <v>115.63676681880577</v>
      </c>
      <c r="W471" s="28">
        <f t="shared" si="126"/>
        <v>157.59205716979943</v>
      </c>
      <c r="X471" s="28">
        <f t="shared" si="126"/>
        <v>158.7780540359341</v>
      </c>
      <c r="Y471" s="28">
        <f t="shared" si="126"/>
        <v>164.09473444852011</v>
      </c>
      <c r="Z471" s="28">
        <f t="shared" si="126"/>
        <v>183.27416627243039</v>
      </c>
      <c r="AA471" s="28">
        <f t="shared" si="126"/>
        <v>390.04538528584021</v>
      </c>
      <c r="AB471" s="28">
        <f t="shared" si="126"/>
        <v>453.65216132668644</v>
      </c>
      <c r="AC471" s="28">
        <f t="shared" si="126"/>
        <v>455.11867284003591</v>
      </c>
      <c r="AD471" s="28">
        <f t="shared" si="126"/>
        <v>366.35755157820267</v>
      </c>
      <c r="AE471" s="28">
        <f t="shared" si="126"/>
        <v>363.63399035015806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7">+D473+D474+D475+D476+D477</f>
        <v>0</v>
      </c>
      <c r="E472" s="21">
        <f t="shared" si="127"/>
        <v>20.605482492042462</v>
      </c>
      <c r="F472" s="21">
        <f t="shared" si="127"/>
        <v>25.678694242971233</v>
      </c>
      <c r="G472" s="21">
        <f t="shared" si="127"/>
        <v>30.751905993899999</v>
      </c>
      <c r="H472" s="21">
        <f t="shared" si="127"/>
        <v>35.825117744828766</v>
      </c>
      <c r="I472" s="21">
        <f t="shared" si="127"/>
        <v>40.898329495756158</v>
      </c>
      <c r="J472" s="21">
        <f t="shared" si="127"/>
        <v>45.971541246684929</v>
      </c>
      <c r="K472" s="21">
        <f t="shared" si="127"/>
        <v>51.044752997613699</v>
      </c>
      <c r="L472" s="21">
        <f t="shared" si="127"/>
        <v>56.117964748542462</v>
      </c>
      <c r="M472" s="21">
        <f t="shared" si="127"/>
        <v>61.191176499471233</v>
      </c>
      <c r="N472" s="21">
        <f t="shared" si="127"/>
        <v>66.264388250400003</v>
      </c>
      <c r="O472" s="21">
        <f t="shared" si="127"/>
        <v>68.1842610705</v>
      </c>
      <c r="P472" s="21">
        <f t="shared" si="127"/>
        <v>77.988008249850012</v>
      </c>
      <c r="Q472" s="21">
        <f t="shared" si="127"/>
        <v>82.9839570834</v>
      </c>
      <c r="R472" s="21">
        <f t="shared" si="127"/>
        <v>80.802887115600001</v>
      </c>
      <c r="S472" s="21">
        <f t="shared" si="127"/>
        <v>101.5068192186</v>
      </c>
      <c r="T472" s="21">
        <f t="shared" si="127"/>
        <v>99.248275520549996</v>
      </c>
      <c r="U472" s="21">
        <f t="shared" si="127"/>
        <v>95.186438520300015</v>
      </c>
      <c r="V472" s="21">
        <f t="shared" si="127"/>
        <v>80.970377941950005</v>
      </c>
      <c r="W472" s="21">
        <f t="shared" si="127"/>
        <v>116.58025574505001</v>
      </c>
      <c r="X472" s="21">
        <f t="shared" si="127"/>
        <v>116.01137721149999</v>
      </c>
      <c r="Y472" s="21">
        <f t="shared" si="127"/>
        <v>111.16447307804999</v>
      </c>
      <c r="Z472" s="21">
        <f t="shared" si="127"/>
        <v>125.76347523735001</v>
      </c>
      <c r="AA472" s="21">
        <f t="shared" si="127"/>
        <v>323.02267554693697</v>
      </c>
      <c r="AB472" s="21">
        <f t="shared" si="127"/>
        <v>384.72264219035367</v>
      </c>
      <c r="AC472" s="21">
        <f t="shared" si="127"/>
        <v>385.0535079229025</v>
      </c>
      <c r="AD472" s="21">
        <f t="shared" si="127"/>
        <v>286.82231119722337</v>
      </c>
      <c r="AE472" s="21">
        <f t="shared" si="127"/>
        <v>277.58293456237084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0</v>
      </c>
      <c r="D473" s="37">
        <f t="shared" si="128"/>
        <v>0</v>
      </c>
      <c r="E473" s="37">
        <f t="shared" si="128"/>
        <v>0</v>
      </c>
      <c r="F473" s="37">
        <f t="shared" si="128"/>
        <v>0</v>
      </c>
      <c r="G473" s="37">
        <f t="shared" si="128"/>
        <v>0</v>
      </c>
      <c r="H473" s="37">
        <f t="shared" si="128"/>
        <v>0</v>
      </c>
      <c r="I473" s="37">
        <f t="shared" si="128"/>
        <v>0</v>
      </c>
      <c r="J473" s="37">
        <f t="shared" si="128"/>
        <v>0</v>
      </c>
      <c r="K473" s="37">
        <f t="shared" si="128"/>
        <v>0</v>
      </c>
      <c r="L473" s="37">
        <f t="shared" si="128"/>
        <v>0</v>
      </c>
      <c r="M473" s="37">
        <f t="shared" si="128"/>
        <v>0</v>
      </c>
      <c r="N473" s="37">
        <f t="shared" si="128"/>
        <v>0</v>
      </c>
      <c r="O473" s="37">
        <f t="shared" si="128"/>
        <v>0</v>
      </c>
      <c r="P473" s="37">
        <f t="shared" si="128"/>
        <v>0</v>
      </c>
      <c r="Q473" s="37">
        <f t="shared" si="128"/>
        <v>0</v>
      </c>
      <c r="R473" s="37">
        <f t="shared" si="128"/>
        <v>0</v>
      </c>
      <c r="S473" s="37">
        <f t="shared" ref="D473:AE476" si="129">+S113</f>
        <v>0</v>
      </c>
      <c r="T473" s="37">
        <f t="shared" si="129"/>
        <v>0</v>
      </c>
      <c r="U473" s="37">
        <f t="shared" si="129"/>
        <v>0</v>
      </c>
      <c r="V473" s="37">
        <f t="shared" si="129"/>
        <v>0</v>
      </c>
      <c r="W473" s="37">
        <f t="shared" si="129"/>
        <v>0</v>
      </c>
      <c r="X473" s="37">
        <f t="shared" si="129"/>
        <v>0</v>
      </c>
      <c r="Y473" s="37">
        <f t="shared" si="129"/>
        <v>0</v>
      </c>
      <c r="Z473" s="37">
        <f t="shared" si="129"/>
        <v>0</v>
      </c>
      <c r="AA473" s="37">
        <f t="shared" si="129"/>
        <v>125.09131381413697</v>
      </c>
      <c r="AB473" s="37">
        <f t="shared" si="129"/>
        <v>196.3212871233537</v>
      </c>
      <c r="AC473" s="37">
        <f t="shared" si="129"/>
        <v>170.53981653640253</v>
      </c>
      <c r="AD473" s="37">
        <f t="shared" si="129"/>
        <v>99.968552268676021</v>
      </c>
      <c r="AE473" s="37">
        <f t="shared" si="129"/>
        <v>67.413031141957418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20.605482492042462</v>
      </c>
      <c r="F474" s="37">
        <f t="shared" si="129"/>
        <v>25.678694242971233</v>
      </c>
      <c r="G474" s="37">
        <f t="shared" si="129"/>
        <v>30.751905993899999</v>
      </c>
      <c r="H474" s="37">
        <f t="shared" si="129"/>
        <v>35.825117744828766</v>
      </c>
      <c r="I474" s="37">
        <f t="shared" si="129"/>
        <v>40.898329495756158</v>
      </c>
      <c r="J474" s="37">
        <f t="shared" si="129"/>
        <v>45.971541246684929</v>
      </c>
      <c r="K474" s="37">
        <f t="shared" si="129"/>
        <v>51.044752997613699</v>
      </c>
      <c r="L474" s="37">
        <f t="shared" si="129"/>
        <v>56.117964748542462</v>
      </c>
      <c r="M474" s="37">
        <f t="shared" si="129"/>
        <v>61.191176499471233</v>
      </c>
      <c r="N474" s="37">
        <f t="shared" si="129"/>
        <v>66.264388250400003</v>
      </c>
      <c r="O474" s="37">
        <f t="shared" si="129"/>
        <v>68.1842610705</v>
      </c>
      <c r="P474" s="37">
        <f t="shared" si="129"/>
        <v>77.988008249850012</v>
      </c>
      <c r="Q474" s="37">
        <f t="shared" si="129"/>
        <v>82.9839570834</v>
      </c>
      <c r="R474" s="37">
        <f t="shared" si="129"/>
        <v>80.802887115600001</v>
      </c>
      <c r="S474" s="37">
        <f t="shared" si="129"/>
        <v>101.5068192186</v>
      </c>
      <c r="T474" s="37">
        <f t="shared" si="129"/>
        <v>99.248275520549996</v>
      </c>
      <c r="U474" s="37">
        <f t="shared" si="129"/>
        <v>95.186438520300015</v>
      </c>
      <c r="V474" s="37">
        <f t="shared" si="129"/>
        <v>80.970377941950005</v>
      </c>
      <c r="W474" s="37">
        <f t="shared" si="129"/>
        <v>116.58025574505001</v>
      </c>
      <c r="X474" s="37">
        <f t="shared" si="129"/>
        <v>116.01137721149999</v>
      </c>
      <c r="Y474" s="37">
        <f t="shared" si="129"/>
        <v>111.16447307804999</v>
      </c>
      <c r="Z474" s="37">
        <f t="shared" si="129"/>
        <v>125.76347523735001</v>
      </c>
      <c r="AA474" s="37">
        <f t="shared" si="129"/>
        <v>197.93136173279999</v>
      </c>
      <c r="AB474" s="37">
        <f t="shared" si="129"/>
        <v>188.401355067</v>
      </c>
      <c r="AC474" s="37">
        <f t="shared" si="129"/>
        <v>214.51369138649997</v>
      </c>
      <c r="AD474" s="37">
        <f t="shared" si="129"/>
        <v>186.85375892854736</v>
      </c>
      <c r="AE474" s="37">
        <f t="shared" si="129"/>
        <v>210.16990342041339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0</v>
      </c>
      <c r="V475" s="37">
        <f t="shared" si="129"/>
        <v>0</v>
      </c>
      <c r="W475" s="37">
        <f t="shared" si="129"/>
        <v>0</v>
      </c>
      <c r="X475" s="37">
        <f t="shared" si="129"/>
        <v>0</v>
      </c>
      <c r="Y475" s="37">
        <f t="shared" si="129"/>
        <v>0</v>
      </c>
      <c r="Z475" s="37">
        <f t="shared" si="129"/>
        <v>0</v>
      </c>
      <c r="AA475" s="37">
        <f t="shared" si="129"/>
        <v>0</v>
      </c>
      <c r="AB475" s="37">
        <f t="shared" si="129"/>
        <v>0</v>
      </c>
      <c r="AC475" s="37">
        <f t="shared" si="129"/>
        <v>0</v>
      </c>
      <c r="AD475" s="37">
        <f t="shared" si="129"/>
        <v>0</v>
      </c>
      <c r="AE475" s="37">
        <f t="shared" si="129"/>
        <v>0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1.0540705677966395</v>
      </c>
      <c r="D497" s="21">
        <f t="shared" ref="D497:AE497" si="140">+D498+D499+D501</f>
        <v>1.050429228338978</v>
      </c>
      <c r="E497" s="21">
        <f t="shared" si="140"/>
        <v>1.104489920577443</v>
      </c>
      <c r="F497" s="21">
        <f t="shared" si="140"/>
        <v>1.1100556290202479</v>
      </c>
      <c r="G497" s="21">
        <f t="shared" si="140"/>
        <v>1.1598469118731383</v>
      </c>
      <c r="H497" s="21">
        <f t="shared" si="140"/>
        <v>1.1778630922314295</v>
      </c>
      <c r="I497" s="21">
        <f t="shared" si="140"/>
        <v>1.2256535324337077</v>
      </c>
      <c r="J497" s="21">
        <f t="shared" si="140"/>
        <v>1.2443950194735389</v>
      </c>
      <c r="K497" s="21">
        <f t="shared" si="140"/>
        <v>1.2531573491112198</v>
      </c>
      <c r="L497" s="21">
        <f t="shared" si="140"/>
        <v>1.1550156175485027</v>
      </c>
      <c r="M497" s="21">
        <f t="shared" si="140"/>
        <v>1.314526951549658</v>
      </c>
      <c r="N497" s="21">
        <f t="shared" si="140"/>
        <v>1.3426075786733465</v>
      </c>
      <c r="O497" s="21">
        <f t="shared" si="140"/>
        <v>1.3373040344755456</v>
      </c>
      <c r="P497" s="21">
        <f t="shared" si="140"/>
        <v>1.3248755538543073</v>
      </c>
      <c r="Q497" s="21">
        <f t="shared" si="140"/>
        <v>1.382000657591834</v>
      </c>
      <c r="R497" s="21">
        <f t="shared" si="140"/>
        <v>1.4630673346251699</v>
      </c>
      <c r="S497" s="21">
        <f t="shared" si="140"/>
        <v>1.5601056715780537</v>
      </c>
      <c r="T497" s="21">
        <f t="shared" si="140"/>
        <v>1.6002724448578403</v>
      </c>
      <c r="U497" s="21">
        <f t="shared" si="140"/>
        <v>1.7593544820969567</v>
      </c>
      <c r="V497" s="21">
        <f t="shared" si="140"/>
        <v>1.7643870726646762</v>
      </c>
      <c r="W497" s="21">
        <f t="shared" si="140"/>
        <v>1.913726088117141</v>
      </c>
      <c r="X497" s="21">
        <f t="shared" si="140"/>
        <v>2.3131559938337989</v>
      </c>
      <c r="Y497" s="21">
        <f t="shared" si="140"/>
        <v>2.6503823463434379</v>
      </c>
      <c r="Z497" s="21">
        <f t="shared" si="140"/>
        <v>2.6888429003025145</v>
      </c>
      <c r="AA497" s="21">
        <f t="shared" si="140"/>
        <v>2.6426421418197439</v>
      </c>
      <c r="AB497" s="21">
        <f t="shared" si="140"/>
        <v>2.6284929588062811</v>
      </c>
      <c r="AC497" s="21">
        <f t="shared" si="140"/>
        <v>2.9826551126253968</v>
      </c>
      <c r="AD497" s="21">
        <f t="shared" si="140"/>
        <v>3.1589798408350931</v>
      </c>
      <c r="AE497" s="21">
        <f t="shared" si="140"/>
        <v>3.2077140665475947</v>
      </c>
    </row>
    <row r="498" spans="1:31" x14ac:dyDescent="0.2">
      <c r="A498" s="9" t="s">
        <v>323</v>
      </c>
      <c r="B498" s="4" t="s">
        <v>324</v>
      </c>
      <c r="C498" s="37">
        <f>+C150</f>
        <v>0.87906630819744502</v>
      </c>
      <c r="D498" s="37">
        <f t="shared" ref="D498:AE498" si="141">+D150</f>
        <v>0.89644374856342701</v>
      </c>
      <c r="E498" s="37">
        <f t="shared" si="141"/>
        <v>0.91431002989274046</v>
      </c>
      <c r="F498" s="37">
        <f t="shared" si="141"/>
        <v>0.93267379308548215</v>
      </c>
      <c r="G498" s="37">
        <f t="shared" si="141"/>
        <v>0.95154414683155653</v>
      </c>
      <c r="H498" s="37">
        <f t="shared" si="141"/>
        <v>0.97093067447630321</v>
      </c>
      <c r="I498" s="37">
        <f t="shared" si="141"/>
        <v>0.9908434417110753</v>
      </c>
      <c r="J498" s="37">
        <f t="shared" si="141"/>
        <v>1.0112930051014666</v>
      </c>
      <c r="K498" s="37">
        <f t="shared" si="141"/>
        <v>1.0322904214678219</v>
      </c>
      <c r="L498" s="37">
        <f t="shared" si="141"/>
        <v>1.0954822464993013</v>
      </c>
      <c r="M498" s="37">
        <f t="shared" si="141"/>
        <v>1.0887778689282321</v>
      </c>
      <c r="N498" s="37">
        <f t="shared" si="141"/>
        <v>1.1120273663611404</v>
      </c>
      <c r="O498" s="37">
        <f t="shared" si="141"/>
        <v>1.1004399696768015</v>
      </c>
      <c r="P498" s="37">
        <f t="shared" si="141"/>
        <v>1.0978904541597732</v>
      </c>
      <c r="Q498" s="37">
        <f t="shared" si="141"/>
        <v>1.1419735995416018</v>
      </c>
      <c r="R498" s="37">
        <f t="shared" si="141"/>
        <v>1.1995917643431275</v>
      </c>
      <c r="S498" s="37">
        <f t="shared" si="141"/>
        <v>1.3222990396170622</v>
      </c>
      <c r="T498" s="37">
        <f t="shared" si="141"/>
        <v>1.3819965961531337</v>
      </c>
      <c r="U498" s="37">
        <f t="shared" si="141"/>
        <v>1.5330673002060402</v>
      </c>
      <c r="V498" s="37">
        <f t="shared" si="141"/>
        <v>1.5986549849498692</v>
      </c>
      <c r="W498" s="37">
        <f t="shared" si="141"/>
        <v>1.6889792299622759</v>
      </c>
      <c r="X498" s="37">
        <f t="shared" si="141"/>
        <v>2.0883443124880707</v>
      </c>
      <c r="Y498" s="37">
        <f t="shared" si="141"/>
        <v>2.4092278408041574</v>
      </c>
      <c r="Z498" s="37">
        <f t="shared" si="141"/>
        <v>2.3701306573754599</v>
      </c>
      <c r="AA498" s="37">
        <f t="shared" si="141"/>
        <v>2.3727213402570739</v>
      </c>
      <c r="AB498" s="37">
        <f t="shared" si="141"/>
        <v>2.3438999801932567</v>
      </c>
      <c r="AC498" s="37">
        <f t="shared" si="141"/>
        <v>2.7176326903332044</v>
      </c>
      <c r="AD498" s="37">
        <f t="shared" si="141"/>
        <v>2.9457313519248585</v>
      </c>
      <c r="AE498" s="37">
        <f t="shared" si="141"/>
        <v>2.9685524029863899</v>
      </c>
    </row>
    <row r="499" spans="1:31" x14ac:dyDescent="0.2">
      <c r="A499" s="9" t="s">
        <v>325</v>
      </c>
      <c r="B499" s="4" t="s">
        <v>326</v>
      </c>
      <c r="C499" s="37">
        <f>+C151</f>
        <v>0.17500425959919455</v>
      </c>
      <c r="D499" s="37">
        <f t="shared" ref="D499:AE509" si="142">+D151</f>
        <v>0.15398547977555102</v>
      </c>
      <c r="E499" s="37">
        <f t="shared" si="142"/>
        <v>0.19017989068470245</v>
      </c>
      <c r="F499" s="37">
        <f t="shared" si="142"/>
        <v>0.1773818359347657</v>
      </c>
      <c r="G499" s="37">
        <f t="shared" si="142"/>
        <v>0.20830276504158166</v>
      </c>
      <c r="H499" s="37">
        <f t="shared" si="142"/>
        <v>0.20693241775512622</v>
      </c>
      <c r="I499" s="37">
        <f t="shared" si="142"/>
        <v>0.23481009072263234</v>
      </c>
      <c r="J499" s="37">
        <f t="shared" si="142"/>
        <v>0.23310201437207229</v>
      </c>
      <c r="K499" s="37">
        <f t="shared" si="142"/>
        <v>0.22086692764339788</v>
      </c>
      <c r="L499" s="37">
        <f t="shared" si="142"/>
        <v>5.9533371049201457E-2</v>
      </c>
      <c r="M499" s="37">
        <f t="shared" si="142"/>
        <v>0.22574908262142598</v>
      </c>
      <c r="N499" s="37">
        <f t="shared" si="142"/>
        <v>0.23058021231220596</v>
      </c>
      <c r="O499" s="37">
        <f t="shared" si="142"/>
        <v>0.236864064798744</v>
      </c>
      <c r="P499" s="37">
        <f t="shared" si="142"/>
        <v>0.22698509969453418</v>
      </c>
      <c r="Q499" s="37">
        <f t="shared" si="142"/>
        <v>0.24002705805023219</v>
      </c>
      <c r="R499" s="37">
        <f t="shared" si="142"/>
        <v>0.26347557028204233</v>
      </c>
      <c r="S499" s="37">
        <f t="shared" si="142"/>
        <v>0.23780663196099153</v>
      </c>
      <c r="T499" s="37">
        <f t="shared" si="142"/>
        <v>0.2182758487047064</v>
      </c>
      <c r="U499" s="37">
        <f t="shared" si="142"/>
        <v>0.22628718189091657</v>
      </c>
      <c r="V499" s="37">
        <f t="shared" si="142"/>
        <v>0.16573208771480694</v>
      </c>
      <c r="W499" s="37">
        <f t="shared" si="142"/>
        <v>0.22474685815486506</v>
      </c>
      <c r="X499" s="37">
        <f t="shared" si="142"/>
        <v>0.22481168134572815</v>
      </c>
      <c r="Y499" s="37">
        <f t="shared" si="142"/>
        <v>0.24115450553928039</v>
      </c>
      <c r="Z499" s="37">
        <f t="shared" si="142"/>
        <v>0.31871224292705463</v>
      </c>
      <c r="AA499" s="37">
        <f t="shared" si="142"/>
        <v>0.26992080156266973</v>
      </c>
      <c r="AB499" s="37">
        <f t="shared" si="142"/>
        <v>0.28459297861302446</v>
      </c>
      <c r="AC499" s="37">
        <f t="shared" si="142"/>
        <v>0.26502242229219231</v>
      </c>
      <c r="AD499" s="37">
        <f t="shared" si="142"/>
        <v>0.21324848891023479</v>
      </c>
      <c r="AE499" s="37">
        <f t="shared" si="142"/>
        <v>0.23916166356120466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1.4643604972349609E-3</v>
      </c>
      <c r="D508" s="21">
        <f t="shared" ref="D508:AE508" si="145">+D509+D510+D511+D512+D513+D514</f>
        <v>4.9129620438247857E-3</v>
      </c>
      <c r="E508" s="21">
        <f t="shared" si="145"/>
        <v>1.0488355516662414E-2</v>
      </c>
      <c r="F508" s="21">
        <f t="shared" si="145"/>
        <v>1.347695383885091E-2</v>
      </c>
      <c r="G508" s="21">
        <f t="shared" si="145"/>
        <v>0.14128889154920052</v>
      </c>
      <c r="H508" s="21">
        <f t="shared" si="145"/>
        <v>0.3155513819660285</v>
      </c>
      <c r="I508" s="21">
        <f t="shared" si="145"/>
        <v>0.65122924732314691</v>
      </c>
      <c r="J508" s="21">
        <f t="shared" si="145"/>
        <v>1.4311652767501641</v>
      </c>
      <c r="K508" s="21">
        <f t="shared" si="145"/>
        <v>1.5049454471258139</v>
      </c>
      <c r="L508" s="21">
        <f t="shared" si="145"/>
        <v>2.4243638505609764</v>
      </c>
      <c r="M508" s="21">
        <f t="shared" si="145"/>
        <v>3.2664783759232168</v>
      </c>
      <c r="N508" s="21">
        <f t="shared" si="145"/>
        <v>5.0176956287153827</v>
      </c>
      <c r="O508" s="21">
        <f t="shared" si="145"/>
        <v>5.0940298110672666</v>
      </c>
      <c r="P508" s="21">
        <f t="shared" si="145"/>
        <v>7.0359863291721423</v>
      </c>
      <c r="Q508" s="21">
        <f t="shared" si="145"/>
        <v>8.0869948371794198</v>
      </c>
      <c r="R508" s="21">
        <f t="shared" si="145"/>
        <v>11.394320540088035</v>
      </c>
      <c r="S508" s="21">
        <f t="shared" si="145"/>
        <v>13.634288672846683</v>
      </c>
      <c r="T508" s="21">
        <f t="shared" si="145"/>
        <v>17.504081470367232</v>
      </c>
      <c r="U508" s="21">
        <f t="shared" si="145"/>
        <v>20.398423805609795</v>
      </c>
      <c r="V508" s="21">
        <f t="shared" si="145"/>
        <v>24.817185947695222</v>
      </c>
      <c r="W508" s="21">
        <f t="shared" si="145"/>
        <v>27.639373850633199</v>
      </c>
      <c r="X508" s="21">
        <f t="shared" si="145"/>
        <v>33.004737749664152</v>
      </c>
      <c r="Y508" s="21">
        <f t="shared" si="145"/>
        <v>42.122178829903476</v>
      </c>
      <c r="Z508" s="21">
        <f t="shared" si="145"/>
        <v>46.153891916309306</v>
      </c>
      <c r="AA508" s="21">
        <f t="shared" si="145"/>
        <v>53.055867228997343</v>
      </c>
      <c r="AB508" s="21">
        <f t="shared" si="145"/>
        <v>51.446359279221234</v>
      </c>
      <c r="AC508" s="21">
        <f t="shared" si="145"/>
        <v>54.644554591488699</v>
      </c>
      <c r="AD508" s="21">
        <f t="shared" si="145"/>
        <v>62.687597848380605</v>
      </c>
      <c r="AE508" s="21">
        <f t="shared" si="145"/>
        <v>69.837691526536588</v>
      </c>
    </row>
    <row r="509" spans="1:31" x14ac:dyDescent="0.2">
      <c r="A509" s="9" t="s">
        <v>343</v>
      </c>
      <c r="B509" s="4" t="s">
        <v>344</v>
      </c>
      <c r="C509" s="37">
        <f t="shared" si="143"/>
        <v>1.4643604972349609E-3</v>
      </c>
      <c r="D509" s="37">
        <f t="shared" si="142"/>
        <v>4.9129620438247857E-3</v>
      </c>
      <c r="E509" s="37">
        <f t="shared" si="142"/>
        <v>1.0488355516662414E-2</v>
      </c>
      <c r="F509" s="37">
        <f t="shared" si="142"/>
        <v>1.347695383885091E-2</v>
      </c>
      <c r="G509" s="37">
        <f t="shared" si="142"/>
        <v>0.14128889154920052</v>
      </c>
      <c r="H509" s="37">
        <f t="shared" si="142"/>
        <v>0.3155513819660285</v>
      </c>
      <c r="I509" s="37">
        <f t="shared" si="142"/>
        <v>0.65122924732314691</v>
      </c>
      <c r="J509" s="37">
        <f t="shared" si="142"/>
        <v>1.428706862254326</v>
      </c>
      <c r="K509" s="37">
        <f t="shared" si="142"/>
        <v>1.4989763604653781</v>
      </c>
      <c r="L509" s="37">
        <f t="shared" si="142"/>
        <v>2.4093638162912141</v>
      </c>
      <c r="M509" s="37">
        <f t="shared" si="142"/>
        <v>3.238462874586729</v>
      </c>
      <c r="N509" s="37">
        <f t="shared" si="142"/>
        <v>4.9744590201194203</v>
      </c>
      <c r="O509" s="37">
        <f t="shared" si="142"/>
        <v>5.0383753571279728</v>
      </c>
      <c r="P509" s="37">
        <f t="shared" si="142"/>
        <v>6.9695850617373498</v>
      </c>
      <c r="Q509" s="37">
        <f t="shared" si="142"/>
        <v>7.9516318460115105</v>
      </c>
      <c r="R509" s="37">
        <f t="shared" si="142"/>
        <v>11.124761579864927</v>
      </c>
      <c r="S509" s="37">
        <f t="shared" si="142"/>
        <v>13.39414284400236</v>
      </c>
      <c r="T509" s="37">
        <f t="shared" si="142"/>
        <v>17.292412990598446</v>
      </c>
      <c r="U509" s="37">
        <f t="shared" si="142"/>
        <v>19.913972014435117</v>
      </c>
      <c r="V509" s="37">
        <f t="shared" si="142"/>
        <v>24.149337832135224</v>
      </c>
      <c r="W509" s="37">
        <f t="shared" si="142"/>
        <v>26.285591217213472</v>
      </c>
      <c r="X509" s="37">
        <f t="shared" si="142"/>
        <v>31.95732423831965</v>
      </c>
      <c r="Y509" s="37">
        <f t="shared" si="142"/>
        <v>40.347497541768426</v>
      </c>
      <c r="Z509" s="37">
        <f t="shared" si="142"/>
        <v>44.529634614091208</v>
      </c>
      <c r="AA509" s="37">
        <f t="shared" si="142"/>
        <v>51.209589783414771</v>
      </c>
      <c r="AB509" s="37">
        <f t="shared" si="142"/>
        <v>49.480220993996163</v>
      </c>
      <c r="AC509" s="37">
        <f t="shared" si="142"/>
        <v>51.931308005926219</v>
      </c>
      <c r="AD509" s="37">
        <f t="shared" si="142"/>
        <v>60.030812728792284</v>
      </c>
      <c r="AE509" s="37">
        <f t="shared" si="142"/>
        <v>67.554121330821687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1.3307209561730208E-4</v>
      </c>
      <c r="Q510" s="37">
        <f t="shared" si="146"/>
        <v>6.2258860816664652E-2</v>
      </c>
      <c r="R510" s="37">
        <f t="shared" si="146"/>
        <v>0.18307991501020313</v>
      </c>
      <c r="S510" s="37">
        <f t="shared" si="146"/>
        <v>0.1341696165758382</v>
      </c>
      <c r="T510" s="37">
        <f t="shared" si="146"/>
        <v>8.6144606882788327E-2</v>
      </c>
      <c r="U510" s="37">
        <f t="shared" si="146"/>
        <v>0.23209606925003104</v>
      </c>
      <c r="V510" s="37">
        <f t="shared" si="146"/>
        <v>0.2945290395889204</v>
      </c>
      <c r="W510" s="37">
        <f t="shared" si="146"/>
        <v>0.87404662796639243</v>
      </c>
      <c r="X510" s="37">
        <f t="shared" si="146"/>
        <v>0.4287838340223159</v>
      </c>
      <c r="Y510" s="37">
        <f t="shared" si="146"/>
        <v>0.89074699251865874</v>
      </c>
      <c r="Z510" s="37">
        <f t="shared" si="146"/>
        <v>0.5974463835353222</v>
      </c>
      <c r="AA510" s="37">
        <f t="shared" si="146"/>
        <v>0.78627552753496666</v>
      </c>
      <c r="AB510" s="37">
        <f t="shared" si="146"/>
        <v>0.85051339690497652</v>
      </c>
      <c r="AC510" s="37">
        <f t="shared" si="146"/>
        <v>1.4068506997228554</v>
      </c>
      <c r="AD510" s="37">
        <f t="shared" si="146"/>
        <v>1.2742677467026953</v>
      </c>
      <c r="AE510" s="37">
        <f t="shared" si="146"/>
        <v>1.047887080140135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2.4584144958382068E-3</v>
      </c>
      <c r="K511" s="37">
        <f t="shared" si="147"/>
        <v>5.4201721497524934E-3</v>
      </c>
      <c r="L511" s="37">
        <f t="shared" si="147"/>
        <v>1.1592117501274453E-2</v>
      </c>
      <c r="M511" s="37">
        <f t="shared" si="147"/>
        <v>2.0997449198522873E-2</v>
      </c>
      <c r="N511" s="37">
        <f t="shared" si="147"/>
        <v>3.448859799794142E-2</v>
      </c>
      <c r="O511" s="37">
        <f t="shared" si="147"/>
        <v>4.7273971684680796E-2</v>
      </c>
      <c r="P511" s="37">
        <f t="shared" si="147"/>
        <v>6.0866875729774894E-2</v>
      </c>
      <c r="Q511" s="37">
        <f t="shared" si="147"/>
        <v>7.0162410122595595E-2</v>
      </c>
      <c r="R511" s="37">
        <f t="shared" si="147"/>
        <v>8.2763427692298983E-2</v>
      </c>
      <c r="S511" s="37">
        <f t="shared" si="146"/>
        <v>0.10093533780347211</v>
      </c>
      <c r="T511" s="37">
        <f t="shared" si="146"/>
        <v>0.1209392927375036</v>
      </c>
      <c r="U511" s="37">
        <f t="shared" si="146"/>
        <v>0.16157611000048847</v>
      </c>
      <c r="V511" s="37">
        <f t="shared" si="146"/>
        <v>0.179375462232919</v>
      </c>
      <c r="W511" s="37">
        <f t="shared" si="146"/>
        <v>0.24990483590436383</v>
      </c>
      <c r="X511" s="37">
        <f t="shared" si="146"/>
        <v>0.36420683772679491</v>
      </c>
      <c r="Y511" s="37">
        <f t="shared" si="146"/>
        <v>0.60127326054712282</v>
      </c>
      <c r="Z511" s="37">
        <f t="shared" si="146"/>
        <v>0.70387802210707751</v>
      </c>
      <c r="AA511" s="37">
        <f t="shared" si="146"/>
        <v>0.74786912454871435</v>
      </c>
      <c r="AB511" s="37">
        <f t="shared" si="146"/>
        <v>0.83642555047219302</v>
      </c>
      <c r="AC511" s="37">
        <f t="shared" si="146"/>
        <v>0.88254274272797861</v>
      </c>
      <c r="AD511" s="37">
        <f t="shared" si="146"/>
        <v>0.84889813809903958</v>
      </c>
      <c r="AE511" s="37">
        <f t="shared" si="146"/>
        <v>0.79842859369002395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8.9345471538799404E-2</v>
      </c>
      <c r="V512" s="37">
        <f t="shared" si="146"/>
        <v>0.19234659577817659</v>
      </c>
      <c r="W512" s="37">
        <f t="shared" si="146"/>
        <v>0.22522560314330972</v>
      </c>
      <c r="X512" s="37">
        <f t="shared" si="146"/>
        <v>0.24556805150642577</v>
      </c>
      <c r="Y512" s="37">
        <f t="shared" si="146"/>
        <v>0.26682280253229951</v>
      </c>
      <c r="Z512" s="37">
        <f t="shared" si="146"/>
        <v>0.3017198798679126</v>
      </c>
      <c r="AA512" s="37">
        <f t="shared" si="146"/>
        <v>0.28985285396312815</v>
      </c>
      <c r="AB512" s="37">
        <f t="shared" si="146"/>
        <v>0.2070023694796444</v>
      </c>
      <c r="AC512" s="37">
        <f t="shared" si="146"/>
        <v>0.36574792710443049</v>
      </c>
      <c r="AD512" s="37">
        <f t="shared" si="146"/>
        <v>0.47305353571045283</v>
      </c>
      <c r="AE512" s="37">
        <f t="shared" si="146"/>
        <v>0.35031321259325032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5.48914510683451E-4</v>
      </c>
      <c r="L513" s="37">
        <f t="shared" si="146"/>
        <v>3.4079167684879347E-3</v>
      </c>
      <c r="M513" s="37">
        <f t="shared" si="146"/>
        <v>7.0180521379651396E-3</v>
      </c>
      <c r="N513" s="37">
        <f t="shared" si="146"/>
        <v>8.7480105980210828E-3</v>
      </c>
      <c r="O513" s="37">
        <f t="shared" si="146"/>
        <v>8.3804822546130597E-3</v>
      </c>
      <c r="P513" s="37">
        <f t="shared" si="146"/>
        <v>5.4013196093998933E-3</v>
      </c>
      <c r="Q513" s="37">
        <f t="shared" si="146"/>
        <v>2.9417202286500239E-3</v>
      </c>
      <c r="R513" s="37">
        <f t="shared" si="146"/>
        <v>3.7156175206041306E-3</v>
      </c>
      <c r="S513" s="37">
        <f t="shared" si="146"/>
        <v>5.0408744650134504E-3</v>
      </c>
      <c r="T513" s="37">
        <f t="shared" si="146"/>
        <v>4.5845801484947169E-3</v>
      </c>
      <c r="U513" s="37">
        <f t="shared" si="146"/>
        <v>1.4341403853612635E-3</v>
      </c>
      <c r="V513" s="37">
        <f t="shared" si="146"/>
        <v>1.5970179599855794E-3</v>
      </c>
      <c r="W513" s="37">
        <f t="shared" si="146"/>
        <v>4.6055664056569648E-3</v>
      </c>
      <c r="X513" s="37">
        <f t="shared" si="146"/>
        <v>8.8547880889591462E-3</v>
      </c>
      <c r="Y513" s="37">
        <f t="shared" si="146"/>
        <v>1.583823253697E-2</v>
      </c>
      <c r="Z513" s="37">
        <f t="shared" si="146"/>
        <v>2.1213016707791264E-2</v>
      </c>
      <c r="AA513" s="37">
        <f t="shared" si="146"/>
        <v>2.2279939535762509E-2</v>
      </c>
      <c r="AB513" s="37">
        <f t="shared" si="146"/>
        <v>7.2196968368253983E-2</v>
      </c>
      <c r="AC513" s="37">
        <f t="shared" si="146"/>
        <v>5.8105216007223272E-2</v>
      </c>
      <c r="AD513" s="37">
        <f t="shared" si="146"/>
        <v>6.0565699076126016E-2</v>
      </c>
      <c r="AE513" s="37">
        <f t="shared" si="146"/>
        <v>8.6941309291499153E-2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2.854650172182013</v>
      </c>
      <c r="D515" s="21">
        <f t="shared" ref="D515:AE515" si="148">+D516+D517+D518+D519</f>
        <v>2.4948265184122311</v>
      </c>
      <c r="E515" s="21">
        <f t="shared" si="148"/>
        <v>2.620307917547791</v>
      </c>
      <c r="F515" s="21">
        <f t="shared" si="148"/>
        <v>2.8667327888977066</v>
      </c>
      <c r="G515" s="21">
        <f t="shared" si="148"/>
        <v>2.9440910570738068</v>
      </c>
      <c r="H515" s="21">
        <f t="shared" si="148"/>
        <v>4.8354378180596012</v>
      </c>
      <c r="I515" s="21">
        <f t="shared" si="148"/>
        <v>4.9366615609743212</v>
      </c>
      <c r="J515" s="21">
        <f t="shared" si="148"/>
        <v>5.6969131412035292</v>
      </c>
      <c r="K515" s="21">
        <f t="shared" si="148"/>
        <v>5.1237609138543059</v>
      </c>
      <c r="L515" s="21">
        <f t="shared" si="148"/>
        <v>5.6597061722999014</v>
      </c>
      <c r="M515" s="21">
        <f t="shared" si="148"/>
        <v>6.6348924942650438</v>
      </c>
      <c r="N515" s="21">
        <f t="shared" si="148"/>
        <v>5.328907887291475</v>
      </c>
      <c r="O515" s="21">
        <f t="shared" si="148"/>
        <v>5.96557927664003</v>
      </c>
      <c r="P515" s="21">
        <f t="shared" si="148"/>
        <v>7.5909532845953454</v>
      </c>
      <c r="Q515" s="21">
        <f t="shared" si="148"/>
        <v>7.1345184705874223</v>
      </c>
      <c r="R515" s="21">
        <f t="shared" si="148"/>
        <v>6.2848371815438719</v>
      </c>
      <c r="S515" s="21">
        <f t="shared" si="148"/>
        <v>6.5708468829551903</v>
      </c>
      <c r="T515" s="21">
        <f t="shared" si="148"/>
        <v>6.6701368546911253</v>
      </c>
      <c r="U515" s="21">
        <f t="shared" si="148"/>
        <v>6.9165979698724822</v>
      </c>
      <c r="V515" s="21">
        <f t="shared" si="148"/>
        <v>8.0848158564958705</v>
      </c>
      <c r="W515" s="21">
        <f t="shared" si="148"/>
        <v>11.458701485999097</v>
      </c>
      <c r="X515" s="21">
        <f t="shared" si="148"/>
        <v>7.4487830809361402</v>
      </c>
      <c r="Y515" s="21">
        <f t="shared" si="148"/>
        <v>8.1577001942232013</v>
      </c>
      <c r="Z515" s="21">
        <f t="shared" si="148"/>
        <v>8.6679562184685608</v>
      </c>
      <c r="AA515" s="21">
        <f t="shared" si="148"/>
        <v>11.324200368086174</v>
      </c>
      <c r="AB515" s="21">
        <f t="shared" si="148"/>
        <v>14.854666898305272</v>
      </c>
      <c r="AC515" s="21">
        <f t="shared" si="148"/>
        <v>12.437955213019253</v>
      </c>
      <c r="AD515" s="21">
        <f t="shared" si="148"/>
        <v>13.688662691763595</v>
      </c>
      <c r="AE515" s="21">
        <f t="shared" si="148"/>
        <v>13.005650194703056</v>
      </c>
    </row>
    <row r="516" spans="1:31" x14ac:dyDescent="0.2">
      <c r="A516" s="9" t="s">
        <v>360</v>
      </c>
      <c r="B516" s="4" t="s">
        <v>361</v>
      </c>
      <c r="C516" s="37">
        <f t="shared" si="147"/>
        <v>2.8438999288188977</v>
      </c>
      <c r="D516" s="37">
        <f t="shared" si="146"/>
        <v>2.4840762750491159</v>
      </c>
      <c r="E516" s="37">
        <f t="shared" si="146"/>
        <v>2.6095576741846758</v>
      </c>
      <c r="F516" s="37">
        <f t="shared" si="146"/>
        <v>2.8559825455345913</v>
      </c>
      <c r="G516" s="37">
        <f t="shared" si="146"/>
        <v>2.9333408137106916</v>
      </c>
      <c r="H516" s="37">
        <f t="shared" si="146"/>
        <v>4.8246875746964859</v>
      </c>
      <c r="I516" s="37">
        <f t="shared" si="146"/>
        <v>4.9259113176112059</v>
      </c>
      <c r="J516" s="37">
        <f t="shared" si="146"/>
        <v>5.686162897840414</v>
      </c>
      <c r="K516" s="37">
        <f t="shared" si="146"/>
        <v>5.1130106704911906</v>
      </c>
      <c r="L516" s="37">
        <f t="shared" si="146"/>
        <v>5.6489559289367861</v>
      </c>
      <c r="M516" s="37">
        <f t="shared" si="146"/>
        <v>6.6241422509019285</v>
      </c>
      <c r="N516" s="37">
        <f t="shared" si="146"/>
        <v>5.3181576439283598</v>
      </c>
      <c r="O516" s="37">
        <f t="shared" si="146"/>
        <v>5.9548290332769147</v>
      </c>
      <c r="P516" s="37">
        <f t="shared" si="146"/>
        <v>7.5802094837345333</v>
      </c>
      <c r="Q516" s="37">
        <f t="shared" si="146"/>
        <v>7.1237874811248592</v>
      </c>
      <c r="R516" s="37">
        <f t="shared" si="146"/>
        <v>6.27411701517903</v>
      </c>
      <c r="S516" s="37">
        <f t="shared" si="146"/>
        <v>6.5601316967964518</v>
      </c>
      <c r="T516" s="37">
        <f t="shared" si="146"/>
        <v>6.6594238619053625</v>
      </c>
      <c r="U516" s="37">
        <f t="shared" si="146"/>
        <v>6.9058896466372239</v>
      </c>
      <c r="V516" s="37">
        <f t="shared" si="146"/>
        <v>8.0741095159116725</v>
      </c>
      <c r="W516" s="37">
        <f t="shared" si="146"/>
        <v>11.447994090605187</v>
      </c>
      <c r="X516" s="37">
        <f t="shared" si="146"/>
        <v>7.4380769014409216</v>
      </c>
      <c r="Y516" s="37">
        <f t="shared" si="146"/>
        <v>8.1487757532868823</v>
      </c>
      <c r="Z516" s="37">
        <f t="shared" si="146"/>
        <v>8.6608057888490162</v>
      </c>
      <c r="AA516" s="37">
        <f t="shared" si="146"/>
        <v>11.316598742848127</v>
      </c>
      <c r="AB516" s="37">
        <f t="shared" si="146"/>
        <v>14.846626484194942</v>
      </c>
      <c r="AC516" s="37">
        <f t="shared" si="146"/>
        <v>12.431469388106152</v>
      </c>
      <c r="AD516" s="37">
        <f t="shared" si="146"/>
        <v>13.683405521606815</v>
      </c>
      <c r="AE516" s="37">
        <f t="shared" si="146"/>
        <v>13.001608392969542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1.0750243363115058E-2</v>
      </c>
      <c r="D518" s="37">
        <f t="shared" ref="D518:AE518" si="150">+D182</f>
        <v>1.0750243363115062E-2</v>
      </c>
      <c r="E518" s="37">
        <f t="shared" si="150"/>
        <v>1.0750243363115062E-2</v>
      </c>
      <c r="F518" s="37">
        <f t="shared" si="150"/>
        <v>1.0750243363115057E-2</v>
      </c>
      <c r="G518" s="37">
        <f t="shared" si="150"/>
        <v>1.0750243363115058E-2</v>
      </c>
      <c r="H518" s="37">
        <f t="shared" si="150"/>
        <v>1.0750243363115057E-2</v>
      </c>
      <c r="I518" s="37">
        <f t="shared" si="150"/>
        <v>1.0750243363115058E-2</v>
      </c>
      <c r="J518" s="37">
        <f t="shared" si="150"/>
        <v>1.0750243363115057E-2</v>
      </c>
      <c r="K518" s="37">
        <f t="shared" si="150"/>
        <v>1.0750243363115058E-2</v>
      </c>
      <c r="L518" s="37">
        <f t="shared" si="150"/>
        <v>1.0750243363115058E-2</v>
      </c>
      <c r="M518" s="37">
        <f t="shared" si="150"/>
        <v>1.0750243363115062E-2</v>
      </c>
      <c r="N518" s="37">
        <f t="shared" si="150"/>
        <v>1.0750243363115062E-2</v>
      </c>
      <c r="O518" s="37">
        <f t="shared" si="150"/>
        <v>1.0750243363115062E-2</v>
      </c>
      <c r="P518" s="37">
        <f t="shared" si="150"/>
        <v>1.0743800860811737E-2</v>
      </c>
      <c r="Q518" s="37">
        <f t="shared" si="150"/>
        <v>1.0730989462563227E-2</v>
      </c>
      <c r="R518" s="37">
        <f t="shared" si="150"/>
        <v>1.0720166364842311E-2</v>
      </c>
      <c r="S518" s="37">
        <f t="shared" si="150"/>
        <v>1.0715186158738791E-2</v>
      </c>
      <c r="T518" s="37">
        <f t="shared" si="150"/>
        <v>1.0712992785763152E-2</v>
      </c>
      <c r="U518" s="37">
        <f t="shared" si="150"/>
        <v>1.0708323235258556E-2</v>
      </c>
      <c r="V518" s="37">
        <f t="shared" si="150"/>
        <v>1.0706340584197557E-2</v>
      </c>
      <c r="W518" s="37">
        <f t="shared" si="150"/>
        <v>1.0707395393908904E-2</v>
      </c>
      <c r="X518" s="37">
        <f t="shared" si="150"/>
        <v>1.0706179495218151E-2</v>
      </c>
      <c r="Y518" s="37">
        <f t="shared" si="150"/>
        <v>8.9244409363181156E-3</v>
      </c>
      <c r="Z518" s="37">
        <f t="shared" si="150"/>
        <v>7.1504296195438388E-3</v>
      </c>
      <c r="AA518" s="37">
        <f t="shared" si="150"/>
        <v>7.6016252380467896E-3</v>
      </c>
      <c r="AB518" s="37">
        <f t="shared" si="150"/>
        <v>8.0404141103300568E-3</v>
      </c>
      <c r="AC518" s="37">
        <f t="shared" si="150"/>
        <v>6.4858249131018912E-3</v>
      </c>
      <c r="AD518" s="37">
        <f t="shared" si="150"/>
        <v>5.2571701567789746E-3</v>
      </c>
      <c r="AE518" s="37">
        <f t="shared" si="150"/>
        <v>4.0418017335144465E-3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45.158682340603264</v>
      </c>
      <c r="D524" s="28">
        <f t="shared" si="155"/>
        <v>45.794826076147224</v>
      </c>
      <c r="E524" s="28">
        <f t="shared" si="155"/>
        <v>46.840065834035926</v>
      </c>
      <c r="F524" s="28">
        <f t="shared" si="155"/>
        <v>49.685693090710835</v>
      </c>
      <c r="G524" s="28">
        <f t="shared" si="155"/>
        <v>49.650565710543759</v>
      </c>
      <c r="H524" s="28">
        <f t="shared" si="155"/>
        <v>50.65699828297339</v>
      </c>
      <c r="I524" s="28">
        <f t="shared" si="155"/>
        <v>51.539309827598295</v>
      </c>
      <c r="J524" s="28">
        <f t="shared" si="155"/>
        <v>53.248939714773925</v>
      </c>
      <c r="K524" s="28">
        <f t="shared" si="155"/>
        <v>53.121728476902049</v>
      </c>
      <c r="L524" s="28">
        <f t="shared" si="155"/>
        <v>54.449063212362503</v>
      </c>
      <c r="M524" s="28">
        <f t="shared" si="155"/>
        <v>52.720339629879504</v>
      </c>
      <c r="N524" s="28">
        <f t="shared" si="155"/>
        <v>53.173737095092946</v>
      </c>
      <c r="O524" s="28">
        <f t="shared" si="155"/>
        <v>54.481173276646722</v>
      </c>
      <c r="P524" s="28">
        <f t="shared" si="155"/>
        <v>52.959741631557314</v>
      </c>
      <c r="Q524" s="28">
        <f t="shared" si="155"/>
        <v>56.114211188424036</v>
      </c>
      <c r="R524" s="28">
        <f t="shared" si="155"/>
        <v>53.478523100760235</v>
      </c>
      <c r="S524" s="28">
        <f t="shared" si="155"/>
        <v>54.529195295711247</v>
      </c>
      <c r="T524" s="28">
        <f t="shared" si="155"/>
        <v>56.38062508177682</v>
      </c>
      <c r="U524" s="28">
        <f t="shared" si="155"/>
        <v>57.43499744046327</v>
      </c>
      <c r="V524" s="28">
        <f t="shared" si="155"/>
        <v>56.749322605851084</v>
      </c>
      <c r="W524" s="28">
        <f t="shared" si="155"/>
        <v>56.722777667196873</v>
      </c>
      <c r="X524" s="28">
        <f t="shared" si="155"/>
        <v>51.39665697896838</v>
      </c>
      <c r="Y524" s="28">
        <f t="shared" si="155"/>
        <v>47.169679437207762</v>
      </c>
      <c r="Z524" s="28">
        <f t="shared" si="155"/>
        <v>46.846060184864932</v>
      </c>
      <c r="AA524" s="28">
        <f t="shared" si="155"/>
        <v>48.066073803818824</v>
      </c>
      <c r="AB524" s="28">
        <f t="shared" si="155"/>
        <v>49.14011363837237</v>
      </c>
      <c r="AC524" s="28">
        <f t="shared" si="155"/>
        <v>47.94341547017784</v>
      </c>
      <c r="AD524" s="28">
        <f t="shared" si="155"/>
        <v>47.757418107703494</v>
      </c>
      <c r="AE524" s="28">
        <f t="shared" si="155"/>
        <v>47.575344520004869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16.648998690462459</v>
      </c>
      <c r="D525" s="21">
        <f t="shared" si="156"/>
        <v>16.83018816772779</v>
      </c>
      <c r="E525" s="21">
        <f t="shared" si="156"/>
        <v>17.147720411214067</v>
      </c>
      <c r="F525" s="21">
        <f t="shared" si="156"/>
        <v>17.557863827768251</v>
      </c>
      <c r="G525" s="21">
        <f t="shared" si="156"/>
        <v>17.969861729307201</v>
      </c>
      <c r="H525" s="21">
        <f t="shared" si="156"/>
        <v>18.109136061680484</v>
      </c>
      <c r="I525" s="21">
        <f t="shared" si="156"/>
        <v>18.147226821318824</v>
      </c>
      <c r="J525" s="21">
        <f t="shared" si="156"/>
        <v>19.027782969255838</v>
      </c>
      <c r="K525" s="21">
        <f t="shared" si="156"/>
        <v>19.109821274726968</v>
      </c>
      <c r="L525" s="21">
        <f t="shared" si="156"/>
        <v>19.172326023948496</v>
      </c>
      <c r="M525" s="21">
        <f t="shared" si="156"/>
        <v>19.235451365133486</v>
      </c>
      <c r="N525" s="21">
        <f t="shared" si="156"/>
        <v>19.37455735002726</v>
      </c>
      <c r="O525" s="21">
        <f t="shared" si="156"/>
        <v>19.444706515499796</v>
      </c>
      <c r="P525" s="21">
        <f t="shared" si="156"/>
        <v>19.503437387322418</v>
      </c>
      <c r="Q525" s="21">
        <f t="shared" si="156"/>
        <v>19.615107995949323</v>
      </c>
      <c r="R525" s="21">
        <f t="shared" si="156"/>
        <v>19.717201870489291</v>
      </c>
      <c r="S525" s="21">
        <f t="shared" si="156"/>
        <v>19.83893516652007</v>
      </c>
      <c r="T525" s="21">
        <f t="shared" si="156"/>
        <v>19.942088624032451</v>
      </c>
      <c r="U525" s="21">
        <f t="shared" si="156"/>
        <v>19.452402534757148</v>
      </c>
      <c r="V525" s="21">
        <f t="shared" si="156"/>
        <v>18.854305335987014</v>
      </c>
      <c r="W525" s="21">
        <f t="shared" si="156"/>
        <v>18.390315876031909</v>
      </c>
      <c r="X525" s="21">
        <f t="shared" si="156"/>
        <v>17.177580503715969</v>
      </c>
      <c r="Y525" s="21">
        <f t="shared" si="156"/>
        <v>16.826811140609735</v>
      </c>
      <c r="Z525" s="21">
        <f t="shared" si="156"/>
        <v>16.469357607168753</v>
      </c>
      <c r="AA525" s="21">
        <f t="shared" si="156"/>
        <v>16.52863135505584</v>
      </c>
      <c r="AB525" s="21">
        <f t="shared" si="156"/>
        <v>16.555508686407727</v>
      </c>
      <c r="AC525" s="21">
        <f t="shared" si="156"/>
        <v>16.084594582885714</v>
      </c>
      <c r="AD525" s="21">
        <f t="shared" si="156"/>
        <v>15.602086633375798</v>
      </c>
      <c r="AE525" s="21">
        <f t="shared" si="156"/>
        <v>15.122092226101014</v>
      </c>
    </row>
    <row r="526" spans="1:31" x14ac:dyDescent="0.2">
      <c r="A526" s="9" t="s">
        <v>394</v>
      </c>
      <c r="B526" s="4" t="s">
        <v>395</v>
      </c>
      <c r="C526" s="35">
        <f>+C193</f>
        <v>7.9300744193306967</v>
      </c>
      <c r="D526" s="35">
        <f t="shared" ref="D526:AE526" si="157">+D193</f>
        <v>8.0933699256824845</v>
      </c>
      <c r="E526" s="35">
        <f t="shared" si="157"/>
        <v>8.3837314447506408</v>
      </c>
      <c r="F526" s="35">
        <f t="shared" si="157"/>
        <v>8.6936869230967595</v>
      </c>
      <c r="G526" s="35">
        <f t="shared" si="157"/>
        <v>8.9733144343552524</v>
      </c>
      <c r="H526" s="35">
        <f t="shared" si="157"/>
        <v>9.143716210673114</v>
      </c>
      <c r="I526" s="35">
        <f t="shared" si="157"/>
        <v>9.2375948938729717</v>
      </c>
      <c r="J526" s="35">
        <f t="shared" si="157"/>
        <v>9.730520469255838</v>
      </c>
      <c r="K526" s="35">
        <f t="shared" si="157"/>
        <v>9.8795539527376075</v>
      </c>
      <c r="L526" s="35">
        <f t="shared" si="157"/>
        <v>10.007408456304093</v>
      </c>
      <c r="M526" s="35">
        <f t="shared" si="157"/>
        <v>10.142226416688034</v>
      </c>
      <c r="N526" s="35">
        <f t="shared" si="157"/>
        <v>10.33736292425883</v>
      </c>
      <c r="O526" s="35">
        <f t="shared" si="157"/>
        <v>10.474335270330648</v>
      </c>
      <c r="P526" s="35">
        <f t="shared" si="157"/>
        <v>10.607707229401241</v>
      </c>
      <c r="Q526" s="35">
        <f t="shared" si="157"/>
        <v>10.788741190559929</v>
      </c>
      <c r="R526" s="35">
        <f t="shared" si="157"/>
        <v>10.958440777928459</v>
      </c>
      <c r="S526" s="35">
        <f t="shared" si="157"/>
        <v>11.147442331778468</v>
      </c>
      <c r="T526" s="35">
        <f t="shared" si="157"/>
        <v>11.323013624032452</v>
      </c>
      <c r="U526" s="35">
        <f t="shared" si="157"/>
        <v>10.849846355041191</v>
      </c>
      <c r="V526" s="35">
        <f t="shared" si="157"/>
        <v>10.268320251719562</v>
      </c>
      <c r="W526" s="35">
        <f t="shared" si="157"/>
        <v>9.8193402302693009</v>
      </c>
      <c r="X526" s="35">
        <f t="shared" si="157"/>
        <v>9.3329526673385992</v>
      </c>
      <c r="Y526" s="35">
        <f t="shared" si="157"/>
        <v>9.7050051076671995</v>
      </c>
      <c r="Z526" s="35">
        <f t="shared" si="157"/>
        <v>10.081249576993363</v>
      </c>
      <c r="AA526" s="35">
        <f t="shared" si="157"/>
        <v>9.7598371451925843</v>
      </c>
      <c r="AB526" s="35">
        <f t="shared" si="157"/>
        <v>9.4005536021904756</v>
      </c>
      <c r="AC526" s="35">
        <f t="shared" si="157"/>
        <v>9.3715922522297728</v>
      </c>
      <c r="AD526" s="35">
        <f t="shared" si="157"/>
        <v>9.3323203257156848</v>
      </c>
      <c r="AE526" s="35">
        <f t="shared" si="157"/>
        <v>9.2930483992015951</v>
      </c>
    </row>
    <row r="527" spans="1:31" x14ac:dyDescent="0.2">
      <c r="A527" s="9" t="s">
        <v>410</v>
      </c>
      <c r="B527" s="4" t="s">
        <v>411</v>
      </c>
      <c r="C527" s="35">
        <f>+C201</f>
        <v>1.3974024237971636</v>
      </c>
      <c r="D527" s="35">
        <f t="shared" ref="D527:AE527" si="158">+D201</f>
        <v>1.3647095413262886</v>
      </c>
      <c r="E527" s="35">
        <f t="shared" si="158"/>
        <v>1.3473036085292951</v>
      </c>
      <c r="F527" s="35">
        <f t="shared" si="158"/>
        <v>1.3532210435420526</v>
      </c>
      <c r="G527" s="35">
        <f t="shared" si="158"/>
        <v>1.3462886505416176</v>
      </c>
      <c r="H527" s="35">
        <f t="shared" si="158"/>
        <v>1.3145682299683139</v>
      </c>
      <c r="I527" s="35">
        <f t="shared" si="158"/>
        <v>1.1161531120543311</v>
      </c>
      <c r="J527" s="35">
        <f t="shared" si="158"/>
        <v>1.0799999999999998</v>
      </c>
      <c r="K527" s="35">
        <f t="shared" si="158"/>
        <v>1.0374625</v>
      </c>
      <c r="L527" s="35">
        <f t="shared" si="158"/>
        <v>0.99492499999999995</v>
      </c>
      <c r="M527" s="35">
        <f t="shared" si="158"/>
        <v>0.95238749999999994</v>
      </c>
      <c r="N527" s="35">
        <f t="shared" si="158"/>
        <v>0.90984999999999994</v>
      </c>
      <c r="O527" s="35">
        <f t="shared" si="158"/>
        <v>0.86731250000000004</v>
      </c>
      <c r="P527" s="35">
        <f t="shared" si="158"/>
        <v>0.82477500000000004</v>
      </c>
      <c r="Q527" s="35">
        <f t="shared" si="158"/>
        <v>0.78223749999999992</v>
      </c>
      <c r="R527" s="35">
        <f t="shared" si="158"/>
        <v>0.73969999999999991</v>
      </c>
      <c r="S527" s="35">
        <f t="shared" si="158"/>
        <v>0.69716249999999991</v>
      </c>
      <c r="T527" s="35">
        <f t="shared" si="158"/>
        <v>0.65462500000000001</v>
      </c>
      <c r="U527" s="35">
        <f t="shared" si="158"/>
        <v>0.62817498326718724</v>
      </c>
      <c r="V527" s="35">
        <f t="shared" si="158"/>
        <v>0.60172496653437446</v>
      </c>
      <c r="W527" s="35">
        <f t="shared" si="158"/>
        <v>0.57527494980156191</v>
      </c>
      <c r="X527" s="35">
        <f t="shared" si="158"/>
        <v>0.56329344265271586</v>
      </c>
      <c r="Y527" s="35">
        <f t="shared" si="158"/>
        <v>0.55131193550386992</v>
      </c>
      <c r="Z527" s="35">
        <f t="shared" si="158"/>
        <v>0.53933042835502421</v>
      </c>
      <c r="AA527" s="35">
        <f t="shared" si="158"/>
        <v>0.50521239118091765</v>
      </c>
      <c r="AB527" s="35">
        <f t="shared" si="158"/>
        <v>0.47109435400681104</v>
      </c>
      <c r="AC527" s="35">
        <f t="shared" si="158"/>
        <v>0.45156943060964111</v>
      </c>
      <c r="AD527" s="35">
        <f t="shared" si="158"/>
        <v>0.43204450721247117</v>
      </c>
      <c r="AE527" s="35">
        <f t="shared" si="158"/>
        <v>0.41251958381530129</v>
      </c>
    </row>
    <row r="528" spans="1:31" x14ac:dyDescent="0.2">
      <c r="A528" s="9" t="s">
        <v>412</v>
      </c>
      <c r="B528" s="4" t="s">
        <v>413</v>
      </c>
      <c r="C528" s="35">
        <f>+C202</f>
        <v>6.2754087348192322E-2</v>
      </c>
      <c r="D528" s="35">
        <f t="shared" ref="D528:AE528" si="159">+D202</f>
        <v>6.4660281767672162E-2</v>
      </c>
      <c r="E528" s="35">
        <f t="shared" si="159"/>
        <v>6.5648583952949174E-2</v>
      </c>
      <c r="F528" s="35">
        <f t="shared" si="159"/>
        <v>6.6365220003063677E-2</v>
      </c>
      <c r="G528" s="35">
        <f t="shared" si="159"/>
        <v>6.8903543431331732E-2</v>
      </c>
      <c r="H528" s="35">
        <f t="shared" si="159"/>
        <v>6.8483307844893426E-2</v>
      </c>
      <c r="I528" s="35">
        <f t="shared" si="159"/>
        <v>7.1138326105277816E-2</v>
      </c>
      <c r="J528" s="35">
        <f t="shared" si="159"/>
        <v>7.5112499999999999E-2</v>
      </c>
      <c r="K528" s="35">
        <f t="shared" si="159"/>
        <v>7.3659821989361385E-2</v>
      </c>
      <c r="L528" s="35">
        <f t="shared" si="159"/>
        <v>7.3852567644403316E-2</v>
      </c>
      <c r="M528" s="35">
        <f t="shared" si="159"/>
        <v>6.7702448445451729E-2</v>
      </c>
      <c r="N528" s="35">
        <f t="shared" si="159"/>
        <v>7.7214425768427908E-2</v>
      </c>
      <c r="O528" s="35">
        <f t="shared" si="159"/>
        <v>7.5933745169143363E-2</v>
      </c>
      <c r="P528" s="35">
        <f t="shared" si="159"/>
        <v>6.6835157921175697E-2</v>
      </c>
      <c r="Q528" s="35">
        <f t="shared" si="159"/>
        <v>6.3014305389392247E-2</v>
      </c>
      <c r="R528" s="35">
        <f t="shared" si="159"/>
        <v>6.0951092560833198E-2</v>
      </c>
      <c r="S528" s="35">
        <f t="shared" si="159"/>
        <v>5.9225334741605615E-2</v>
      </c>
      <c r="T528" s="35">
        <f t="shared" si="159"/>
        <v>5.2350000000000001E-2</v>
      </c>
      <c r="U528" s="35">
        <f t="shared" si="159"/>
        <v>5.0913744625617978E-2</v>
      </c>
      <c r="V528" s="35">
        <f t="shared" si="159"/>
        <v>4.9425214086764029E-2</v>
      </c>
      <c r="W528" s="35">
        <f t="shared" si="159"/>
        <v>4.9498340491577981E-2</v>
      </c>
      <c r="X528" s="35">
        <f t="shared" si="159"/>
        <v>5.1171416033984861E-2</v>
      </c>
      <c r="Y528" s="35">
        <f t="shared" si="159"/>
        <v>5.6370497526798867E-2</v>
      </c>
      <c r="Z528" s="35">
        <f t="shared" si="159"/>
        <v>5.0693379687296682E-2</v>
      </c>
      <c r="AA528" s="35">
        <f t="shared" si="159"/>
        <v>4.7165585124946674E-2</v>
      </c>
      <c r="AB528" s="35">
        <f t="shared" si="159"/>
        <v>4.9112485228723385E-2</v>
      </c>
      <c r="AC528" s="35">
        <f t="shared" si="159"/>
        <v>4.8772911293042134E-2</v>
      </c>
      <c r="AD528" s="35">
        <f t="shared" si="159"/>
        <v>4.7150067922845477E-2</v>
      </c>
      <c r="AE528" s="35">
        <f t="shared" si="159"/>
        <v>4.7978266787779278E-2</v>
      </c>
    </row>
    <row r="529" spans="1:31" x14ac:dyDescent="0.2">
      <c r="A529" s="9" t="s">
        <v>420</v>
      </c>
      <c r="B529" s="4" t="s">
        <v>421</v>
      </c>
      <c r="C529" s="35">
        <f>+C206</f>
        <v>7.2587677599864078</v>
      </c>
      <c r="D529" s="35">
        <f t="shared" ref="D529:AE529" si="160">+D206</f>
        <v>7.3074484189513464</v>
      </c>
      <c r="E529" s="35">
        <f t="shared" si="160"/>
        <v>7.3510367739811837</v>
      </c>
      <c r="F529" s="35">
        <f t="shared" si="160"/>
        <v>7.4445906411263767</v>
      </c>
      <c r="G529" s="35">
        <f t="shared" si="160"/>
        <v>7.581355100978997</v>
      </c>
      <c r="H529" s="35">
        <f t="shared" si="160"/>
        <v>7.5823683131941637</v>
      </c>
      <c r="I529" s="35">
        <f t="shared" si="160"/>
        <v>7.7223404892862444</v>
      </c>
      <c r="J529" s="35">
        <f t="shared" si="160"/>
        <v>8.1421499999999991</v>
      </c>
      <c r="K529" s="35">
        <f t="shared" si="160"/>
        <v>8.1191449999999978</v>
      </c>
      <c r="L529" s="35">
        <f t="shared" si="160"/>
        <v>8.0961400000000001</v>
      </c>
      <c r="M529" s="35">
        <f t="shared" si="160"/>
        <v>8.0731350000000006</v>
      </c>
      <c r="N529" s="35">
        <f t="shared" si="160"/>
        <v>8.0501300000000011</v>
      </c>
      <c r="O529" s="35">
        <f t="shared" si="160"/>
        <v>8.0271250000000016</v>
      </c>
      <c r="P529" s="35">
        <f t="shared" si="160"/>
        <v>8.0041200000000003</v>
      </c>
      <c r="Q529" s="35">
        <f t="shared" si="160"/>
        <v>7.9811149999999991</v>
      </c>
      <c r="R529" s="35">
        <f t="shared" si="160"/>
        <v>7.9581099999999996</v>
      </c>
      <c r="S529" s="35">
        <f t="shared" si="160"/>
        <v>7.9351049999999992</v>
      </c>
      <c r="T529" s="35">
        <f t="shared" si="160"/>
        <v>7.9120999999999997</v>
      </c>
      <c r="U529" s="35">
        <f t="shared" si="160"/>
        <v>7.9234674518231554</v>
      </c>
      <c r="V529" s="35">
        <f t="shared" si="160"/>
        <v>7.9348349036463128</v>
      </c>
      <c r="W529" s="35">
        <f t="shared" si="160"/>
        <v>7.9462023554694685</v>
      </c>
      <c r="X529" s="35">
        <f t="shared" si="160"/>
        <v>7.2301629776906688</v>
      </c>
      <c r="Y529" s="35">
        <f t="shared" si="160"/>
        <v>6.5141235999118674</v>
      </c>
      <c r="Z529" s="35">
        <f t="shared" si="160"/>
        <v>5.7980842221330668</v>
      </c>
      <c r="AA529" s="35">
        <f t="shared" si="160"/>
        <v>6.2164162335573909</v>
      </c>
      <c r="AB529" s="35">
        <f t="shared" si="160"/>
        <v>6.6347482449817168</v>
      </c>
      <c r="AC529" s="35">
        <f t="shared" si="160"/>
        <v>6.2126599887532556</v>
      </c>
      <c r="AD529" s="35">
        <f t="shared" si="160"/>
        <v>5.7905717325247954</v>
      </c>
      <c r="AE529" s="35">
        <f t="shared" si="160"/>
        <v>5.3685459762963363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1.7503607964008283</v>
      </c>
      <c r="D530" s="21">
        <f t="shared" si="161"/>
        <v>1.7814556645763504</v>
      </c>
      <c r="E530" s="21">
        <f t="shared" si="161"/>
        <v>1.8085069179834621</v>
      </c>
      <c r="F530" s="21">
        <f t="shared" si="161"/>
        <v>1.8419505838671917</v>
      </c>
      <c r="G530" s="21">
        <f t="shared" si="161"/>
        <v>1.9010099501477307</v>
      </c>
      <c r="H530" s="21">
        <f t="shared" si="161"/>
        <v>1.9048683133738318</v>
      </c>
      <c r="I530" s="21">
        <f t="shared" si="161"/>
        <v>1.9507318687251154</v>
      </c>
      <c r="J530" s="21">
        <f t="shared" si="161"/>
        <v>2.0676421799855307</v>
      </c>
      <c r="K530" s="21">
        <f t="shared" si="161"/>
        <v>2.067945815519574</v>
      </c>
      <c r="L530" s="21">
        <f t="shared" si="161"/>
        <v>2.0847492443651245</v>
      </c>
      <c r="M530" s="21">
        <f t="shared" si="161"/>
        <v>2.02286585722561</v>
      </c>
      <c r="N530" s="21">
        <f t="shared" si="161"/>
        <v>1.8041646890626279</v>
      </c>
      <c r="O530" s="21">
        <f t="shared" si="161"/>
        <v>1.8095043481383819</v>
      </c>
      <c r="P530" s="21">
        <f t="shared" si="161"/>
        <v>1.7537201620246738</v>
      </c>
      <c r="Q530" s="21">
        <f t="shared" si="161"/>
        <v>1.829912524670386</v>
      </c>
      <c r="R530" s="21">
        <f t="shared" si="161"/>
        <v>1.8489496395410288</v>
      </c>
      <c r="S530" s="21">
        <f t="shared" si="161"/>
        <v>1.8553458609106745</v>
      </c>
      <c r="T530" s="21">
        <f t="shared" si="161"/>
        <v>1.8433594807382672</v>
      </c>
      <c r="U530" s="21">
        <f t="shared" si="161"/>
        <v>1.7993397860354565</v>
      </c>
      <c r="V530" s="21">
        <f t="shared" si="161"/>
        <v>1.7329794576159903</v>
      </c>
      <c r="W530" s="21">
        <f t="shared" si="161"/>
        <v>1.7105795899291012</v>
      </c>
      <c r="X530" s="21">
        <f t="shared" si="161"/>
        <v>1.6735477264601013</v>
      </c>
      <c r="Y530" s="21">
        <f t="shared" si="161"/>
        <v>1.7262046908886945</v>
      </c>
      <c r="Z530" s="21">
        <f t="shared" si="161"/>
        <v>1.676059511664028</v>
      </c>
      <c r="AA530" s="21">
        <f t="shared" si="161"/>
        <v>1.6214400949949406</v>
      </c>
      <c r="AB530" s="21">
        <f t="shared" si="161"/>
        <v>1.6175136726697716</v>
      </c>
      <c r="AC530" s="21">
        <f t="shared" si="161"/>
        <v>1.6017512115334427</v>
      </c>
      <c r="AD530" s="21">
        <f t="shared" si="161"/>
        <v>1.5742867776637146</v>
      </c>
      <c r="AE530" s="21">
        <f t="shared" si="161"/>
        <v>1.5708539193449662</v>
      </c>
    </row>
    <row r="531" spans="1:31" x14ac:dyDescent="0.2">
      <c r="A531" s="9" t="s">
        <v>441</v>
      </c>
      <c r="B531" s="4" t="s">
        <v>395</v>
      </c>
      <c r="C531" s="35">
        <f>+C217</f>
        <v>0.47378505222194633</v>
      </c>
      <c r="D531" s="35">
        <f t="shared" ref="D531:AE531" si="162">+D217</f>
        <v>0.48212585474577035</v>
      </c>
      <c r="E531" s="35">
        <f t="shared" si="162"/>
        <v>0.49934558158085135</v>
      </c>
      <c r="F531" s="35">
        <f t="shared" si="162"/>
        <v>0.52095029884575683</v>
      </c>
      <c r="G531" s="35">
        <f t="shared" si="162"/>
        <v>0.54098437807229427</v>
      </c>
      <c r="H531" s="35">
        <f t="shared" si="162"/>
        <v>0.5530956612095892</v>
      </c>
      <c r="I531" s="35">
        <f t="shared" si="162"/>
        <v>0.56327438692062448</v>
      </c>
      <c r="J531" s="35">
        <f t="shared" si="162"/>
        <v>0.59719943235305006</v>
      </c>
      <c r="K531" s="35">
        <f t="shared" si="162"/>
        <v>0.61781947642836044</v>
      </c>
      <c r="L531" s="35">
        <f t="shared" si="162"/>
        <v>0.63413349743585901</v>
      </c>
      <c r="M531" s="35">
        <f t="shared" si="162"/>
        <v>0.65194702718328323</v>
      </c>
      <c r="N531" s="35">
        <f t="shared" si="162"/>
        <v>0.68225610662029279</v>
      </c>
      <c r="O531" s="35">
        <f t="shared" si="162"/>
        <v>0.70063123479735356</v>
      </c>
      <c r="P531" s="35">
        <f t="shared" si="162"/>
        <v>0.7183230506310343</v>
      </c>
      <c r="Q531" s="35">
        <f t="shared" si="162"/>
        <v>0.74588791171308855</v>
      </c>
      <c r="R531" s="35">
        <f t="shared" si="162"/>
        <v>0.77116890152073359</v>
      </c>
      <c r="S531" s="35">
        <f t="shared" si="162"/>
        <v>0.80047174976832847</v>
      </c>
      <c r="T531" s="35">
        <f t="shared" si="162"/>
        <v>0.82705697483504925</v>
      </c>
      <c r="U531" s="35">
        <f t="shared" si="162"/>
        <v>0.80075106813968233</v>
      </c>
      <c r="V531" s="35">
        <f t="shared" si="162"/>
        <v>0.75261394690952343</v>
      </c>
      <c r="W531" s="35">
        <f t="shared" si="162"/>
        <v>0.73217661733981076</v>
      </c>
      <c r="X531" s="35">
        <f t="shared" si="162"/>
        <v>0.70450114524107632</v>
      </c>
      <c r="Y531" s="35">
        <f t="shared" si="162"/>
        <v>0.73226176689289857</v>
      </c>
      <c r="Z531" s="35">
        <f t="shared" si="162"/>
        <v>0.76098812197240484</v>
      </c>
      <c r="AA531" s="35">
        <f t="shared" si="162"/>
        <v>0.72987324045621682</v>
      </c>
      <c r="AB531" s="35">
        <f t="shared" si="162"/>
        <v>0.69062264949205099</v>
      </c>
      <c r="AC531" s="35">
        <f t="shared" si="162"/>
        <v>0.69002829350092998</v>
      </c>
      <c r="AD531" s="35">
        <f t="shared" si="162"/>
        <v>0.69094124738010254</v>
      </c>
      <c r="AE531" s="35">
        <f t="shared" si="162"/>
        <v>0.69185420125927477</v>
      </c>
    </row>
    <row r="532" spans="1:31" x14ac:dyDescent="0.2">
      <c r="A532" s="9" t="s">
        <v>449</v>
      </c>
      <c r="B532" s="4" t="s">
        <v>411</v>
      </c>
      <c r="C532" s="35">
        <f>+C225</f>
        <v>4.1922072713914911E-2</v>
      </c>
      <c r="D532" s="35">
        <f t="shared" ref="D532:AE532" si="163">+D225</f>
        <v>4.0941286239788668E-2</v>
      </c>
      <c r="E532" s="35">
        <f t="shared" si="163"/>
        <v>4.0419108255878848E-2</v>
      </c>
      <c r="F532" s="35">
        <f t="shared" si="163"/>
        <v>4.0596631306261573E-2</v>
      </c>
      <c r="G532" s="35">
        <f t="shared" si="163"/>
        <v>4.038865951624853E-2</v>
      </c>
      <c r="H532" s="35">
        <f t="shared" si="163"/>
        <v>3.9437046899049415E-2</v>
      </c>
      <c r="I532" s="35">
        <f t="shared" si="163"/>
        <v>3.3484593361629927E-2</v>
      </c>
      <c r="J532" s="35">
        <f t="shared" si="163"/>
        <v>3.2399999999999998E-2</v>
      </c>
      <c r="K532" s="35">
        <f t="shared" si="163"/>
        <v>3.1123875000000002E-2</v>
      </c>
      <c r="L532" s="35">
        <f t="shared" si="163"/>
        <v>2.9847750000000003E-2</v>
      </c>
      <c r="M532" s="35">
        <f t="shared" si="163"/>
        <v>2.8571624999999996E-2</v>
      </c>
      <c r="N532" s="35">
        <f t="shared" si="163"/>
        <v>2.7295499999999997E-2</v>
      </c>
      <c r="O532" s="35">
        <f t="shared" si="163"/>
        <v>2.6019374999999997E-2</v>
      </c>
      <c r="P532" s="35">
        <f t="shared" si="163"/>
        <v>2.4743249999999998E-2</v>
      </c>
      <c r="Q532" s="35">
        <f t="shared" si="163"/>
        <v>2.3467124999999998E-2</v>
      </c>
      <c r="R532" s="35">
        <f t="shared" si="163"/>
        <v>2.2190999999999995E-2</v>
      </c>
      <c r="S532" s="35">
        <f t="shared" si="163"/>
        <v>2.0914874999999996E-2</v>
      </c>
      <c r="T532" s="35">
        <f t="shared" si="163"/>
        <v>1.9638749999999996E-2</v>
      </c>
      <c r="U532" s="35">
        <f t="shared" si="163"/>
        <v>1.8845249498015616E-2</v>
      </c>
      <c r="V532" s="35">
        <f t="shared" si="163"/>
        <v>1.8051748996031236E-2</v>
      </c>
      <c r="W532" s="35">
        <f t="shared" si="163"/>
        <v>1.7258248494046856E-2</v>
      </c>
      <c r="X532" s="35">
        <f t="shared" si="163"/>
        <v>1.6898803279581476E-2</v>
      </c>
      <c r="Y532" s="35">
        <f t="shared" si="163"/>
        <v>1.6539358065116097E-2</v>
      </c>
      <c r="Z532" s="35">
        <f t="shared" si="163"/>
        <v>1.6179912850650725E-2</v>
      </c>
      <c r="AA532" s="35">
        <f t="shared" si="163"/>
        <v>1.5156371735427525E-2</v>
      </c>
      <c r="AB532" s="35">
        <f t="shared" si="163"/>
        <v>1.413283062020433E-2</v>
      </c>
      <c r="AC532" s="35">
        <f t="shared" si="163"/>
        <v>1.3547082918289233E-2</v>
      </c>
      <c r="AD532" s="35">
        <f t="shared" si="163"/>
        <v>1.2961335216374137E-2</v>
      </c>
      <c r="AE532" s="35">
        <f t="shared" si="163"/>
        <v>1.2375587514459038E-2</v>
      </c>
    </row>
    <row r="533" spans="1:31" x14ac:dyDescent="0.2">
      <c r="A533" s="9" t="s">
        <v>450</v>
      </c>
      <c r="B533" s="4" t="s">
        <v>413</v>
      </c>
      <c r="C533" s="35">
        <f>+C226</f>
        <v>0.77349374062524578</v>
      </c>
      <c r="D533" s="35">
        <f t="shared" ref="D533:AE533" si="164">+D226</f>
        <v>0.79670871994205827</v>
      </c>
      <c r="E533" s="35">
        <f t="shared" si="164"/>
        <v>0.80680713851089059</v>
      </c>
      <c r="F533" s="35">
        <f t="shared" si="164"/>
        <v>0.81478769928519434</v>
      </c>
      <c r="G533" s="35">
        <f t="shared" si="164"/>
        <v>0.84573238820998475</v>
      </c>
      <c r="H533" s="35">
        <f t="shared" si="164"/>
        <v>0.83815368298285042</v>
      </c>
      <c r="I533" s="35">
        <f t="shared" si="164"/>
        <v>0.87001733910573487</v>
      </c>
      <c r="J533" s="35">
        <f t="shared" si="164"/>
        <v>0.91804062656615182</v>
      </c>
      <c r="K533" s="35">
        <f t="shared" si="164"/>
        <v>0.8998116649831075</v>
      </c>
      <c r="L533" s="35">
        <f t="shared" si="164"/>
        <v>0.90149051673005431</v>
      </c>
      <c r="M533" s="35">
        <f t="shared" si="164"/>
        <v>0.8264183247744582</v>
      </c>
      <c r="N533" s="35">
        <f t="shared" si="164"/>
        <v>0.55828826770639151</v>
      </c>
      <c r="O533" s="35">
        <f t="shared" si="164"/>
        <v>0.54902848307231222</v>
      </c>
      <c r="P533" s="35">
        <f t="shared" si="164"/>
        <v>0.4832424014859833</v>
      </c>
      <c r="Q533" s="35">
        <f t="shared" si="164"/>
        <v>0.53783419143587097</v>
      </c>
      <c r="R533" s="35">
        <f t="shared" si="164"/>
        <v>0.53585446123634572</v>
      </c>
      <c r="S533" s="35">
        <f t="shared" si="164"/>
        <v>0.51658999019135343</v>
      </c>
      <c r="T533" s="35">
        <f t="shared" si="164"/>
        <v>0.48428350723210595</v>
      </c>
      <c r="U533" s="35">
        <f t="shared" si="164"/>
        <v>0.4709968827815485</v>
      </c>
      <c r="V533" s="35">
        <f t="shared" si="164"/>
        <v>0.45722666711816184</v>
      </c>
      <c r="W533" s="35">
        <f t="shared" si="164"/>
        <v>0.45894554137280769</v>
      </c>
      <c r="X533" s="35">
        <f t="shared" si="164"/>
        <v>0.47445819397776068</v>
      </c>
      <c r="Y533" s="35">
        <f t="shared" si="164"/>
        <v>0.52266375494534212</v>
      </c>
      <c r="Z533" s="35">
        <f t="shared" si="164"/>
        <v>0.47002587063625373</v>
      </c>
      <c r="AA533" s="35">
        <f t="shared" si="164"/>
        <v>0.43783227283327336</v>
      </c>
      <c r="AB533" s="35">
        <f t="shared" si="164"/>
        <v>0.45644229440021999</v>
      </c>
      <c r="AC533" s="35">
        <f t="shared" si="164"/>
        <v>0.45381983276059501</v>
      </c>
      <c r="AD533" s="35">
        <f t="shared" si="164"/>
        <v>0.43871967803670936</v>
      </c>
      <c r="AE533" s="35">
        <f t="shared" si="164"/>
        <v>0.44642586289244901</v>
      </c>
    </row>
    <row r="534" spans="1:31" x14ac:dyDescent="0.2">
      <c r="A534" s="9" t="s">
        <v>454</v>
      </c>
      <c r="B534" s="4" t="s">
        <v>421</v>
      </c>
      <c r="C534" s="35">
        <f>+C230</f>
        <v>0.42228723315314265</v>
      </c>
      <c r="D534" s="35">
        <f t="shared" ref="D534:AE534" si="165">+D230</f>
        <v>0.42237935323314663</v>
      </c>
      <c r="E534" s="35">
        <f t="shared" si="165"/>
        <v>0.42200750784350788</v>
      </c>
      <c r="F534" s="35">
        <f t="shared" si="165"/>
        <v>0.42618807577993501</v>
      </c>
      <c r="G534" s="35">
        <f t="shared" si="165"/>
        <v>0.43430560882970543</v>
      </c>
      <c r="H534" s="35">
        <f t="shared" si="165"/>
        <v>0.43005469487250797</v>
      </c>
      <c r="I534" s="35">
        <f t="shared" si="165"/>
        <v>0.43846448651298492</v>
      </c>
      <c r="J534" s="35">
        <f t="shared" si="165"/>
        <v>0.47237056864121429</v>
      </c>
      <c r="K534" s="35">
        <f t="shared" si="165"/>
        <v>0.47047941787919995</v>
      </c>
      <c r="L534" s="35">
        <f t="shared" si="165"/>
        <v>0.46858826711718565</v>
      </c>
      <c r="M534" s="35">
        <f t="shared" si="165"/>
        <v>0.46669711635517142</v>
      </c>
      <c r="N534" s="35">
        <f t="shared" si="165"/>
        <v>0.46480596559315712</v>
      </c>
      <c r="O534" s="35">
        <f t="shared" si="165"/>
        <v>0.46291481483114283</v>
      </c>
      <c r="P534" s="35">
        <f t="shared" si="165"/>
        <v>0.46102366406912854</v>
      </c>
      <c r="Q534" s="35">
        <f t="shared" si="165"/>
        <v>0.45913251330711424</v>
      </c>
      <c r="R534" s="35">
        <f t="shared" si="165"/>
        <v>0.45724136254509989</v>
      </c>
      <c r="S534" s="35">
        <f t="shared" si="165"/>
        <v>0.45535021178308577</v>
      </c>
      <c r="T534" s="35">
        <f t="shared" si="165"/>
        <v>0.45345906102107147</v>
      </c>
      <c r="U534" s="35">
        <f t="shared" si="165"/>
        <v>0.45190012149281528</v>
      </c>
      <c r="V534" s="35">
        <f t="shared" si="165"/>
        <v>0.45034118196455897</v>
      </c>
      <c r="W534" s="35">
        <f t="shared" si="165"/>
        <v>0.44878224243630294</v>
      </c>
      <c r="X534" s="35">
        <f t="shared" si="165"/>
        <v>0.42336742027157909</v>
      </c>
      <c r="Y534" s="35">
        <f t="shared" si="165"/>
        <v>0.39788376007720833</v>
      </c>
      <c r="Z534" s="35">
        <f t="shared" si="165"/>
        <v>0.37332499072811776</v>
      </c>
      <c r="AA534" s="35">
        <f t="shared" si="165"/>
        <v>0.38577503269988894</v>
      </c>
      <c r="AB534" s="35">
        <f t="shared" si="165"/>
        <v>0.40023137635143002</v>
      </c>
      <c r="AC534" s="35">
        <f t="shared" si="165"/>
        <v>0.38612529340277646</v>
      </c>
      <c r="AD534" s="35">
        <f t="shared" si="165"/>
        <v>0.37201921045412284</v>
      </c>
      <c r="AE534" s="35">
        <f t="shared" si="165"/>
        <v>0.35791381500546937</v>
      </c>
    </row>
    <row r="535" spans="1:31" x14ac:dyDescent="0.2">
      <c r="A535" s="9" t="s">
        <v>464</v>
      </c>
      <c r="B535" s="4" t="s">
        <v>465</v>
      </c>
      <c r="C535" s="35">
        <f>+C240</f>
        <v>3.8872697686578771E-2</v>
      </c>
      <c r="D535" s="35">
        <f t="shared" ref="D535:AE535" si="166">+D240</f>
        <v>3.9300450415586448E-2</v>
      </c>
      <c r="E535" s="35">
        <f t="shared" si="166"/>
        <v>3.9927581792333508E-2</v>
      </c>
      <c r="F535" s="35">
        <f t="shared" si="166"/>
        <v>3.9427878650043859E-2</v>
      </c>
      <c r="G535" s="35">
        <f t="shared" si="166"/>
        <v>3.9598915519497541E-2</v>
      </c>
      <c r="H535" s="35">
        <f t="shared" si="166"/>
        <v>4.4127227409834817E-2</v>
      </c>
      <c r="I535" s="35">
        <f t="shared" si="166"/>
        <v>4.5491062824141268E-2</v>
      </c>
      <c r="J535" s="35">
        <f t="shared" si="166"/>
        <v>4.7631552425114548E-2</v>
      </c>
      <c r="K535" s="35">
        <f t="shared" si="166"/>
        <v>4.87113812289061E-2</v>
      </c>
      <c r="L535" s="35">
        <f t="shared" si="166"/>
        <v>5.0689213082025467E-2</v>
      </c>
      <c r="M535" s="35">
        <f t="shared" si="166"/>
        <v>4.9231763912696944E-2</v>
      </c>
      <c r="N535" s="35">
        <f t="shared" si="166"/>
        <v>7.1518849142786611E-2</v>
      </c>
      <c r="O535" s="35">
        <f t="shared" si="166"/>
        <v>7.091044043757333E-2</v>
      </c>
      <c r="P535" s="35">
        <f t="shared" si="166"/>
        <v>6.6387795838527733E-2</v>
      </c>
      <c r="Q535" s="35">
        <f t="shared" si="166"/>
        <v>6.3590783214312441E-2</v>
      </c>
      <c r="R535" s="35">
        <f t="shared" si="166"/>
        <v>6.2493914238849341E-2</v>
      </c>
      <c r="S535" s="35">
        <f t="shared" si="166"/>
        <v>6.2019034167906904E-2</v>
      </c>
      <c r="T535" s="35">
        <f t="shared" si="166"/>
        <v>5.892118765004032E-2</v>
      </c>
      <c r="U535" s="35">
        <f t="shared" si="166"/>
        <v>5.6846464123394808E-2</v>
      </c>
      <c r="V535" s="35">
        <f t="shared" si="166"/>
        <v>5.4745912627714763E-2</v>
      </c>
      <c r="W535" s="35">
        <f t="shared" si="166"/>
        <v>5.3416940286132891E-2</v>
      </c>
      <c r="X535" s="35">
        <f t="shared" si="166"/>
        <v>5.4322163690103641E-2</v>
      </c>
      <c r="Y535" s="35">
        <f t="shared" si="166"/>
        <v>5.6856050908129452E-2</v>
      </c>
      <c r="Z535" s="35">
        <f t="shared" si="166"/>
        <v>5.5540615476600858E-2</v>
      </c>
      <c r="AA535" s="35">
        <f t="shared" si="166"/>
        <v>5.2803177270133797E-2</v>
      </c>
      <c r="AB535" s="35">
        <f t="shared" si="166"/>
        <v>5.6084521805866316E-2</v>
      </c>
      <c r="AC535" s="35">
        <f t="shared" si="166"/>
        <v>5.8230708950852E-2</v>
      </c>
      <c r="AD535" s="35">
        <f t="shared" si="166"/>
        <v>5.9645306576405752E-2</v>
      </c>
      <c r="AE535" s="35">
        <f t="shared" si="166"/>
        <v>6.2284452673314131E-2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22.75971325698735</v>
      </c>
      <c r="D541" s="21">
        <f t="shared" si="172"/>
        <v>22.924604666758857</v>
      </c>
      <c r="E541" s="21">
        <f t="shared" si="172"/>
        <v>23.422685462265225</v>
      </c>
      <c r="F541" s="21">
        <f t="shared" si="172"/>
        <v>25.901461798010665</v>
      </c>
      <c r="G541" s="21">
        <f t="shared" si="172"/>
        <v>25.59142678166781</v>
      </c>
      <c r="H541" s="21">
        <f t="shared" si="172"/>
        <v>26.284028392345522</v>
      </c>
      <c r="I541" s="21">
        <f t="shared" si="172"/>
        <v>26.350755038728767</v>
      </c>
      <c r="J541" s="21">
        <f t="shared" si="172"/>
        <v>28.131145299129269</v>
      </c>
      <c r="K541" s="21">
        <f t="shared" si="172"/>
        <v>27.717619064673521</v>
      </c>
      <c r="L541" s="21">
        <f t="shared" si="172"/>
        <v>28.699627778425015</v>
      </c>
      <c r="M541" s="21">
        <f t="shared" si="172"/>
        <v>26.772672512162938</v>
      </c>
      <c r="N541" s="21">
        <f t="shared" si="172"/>
        <v>27.675150775115451</v>
      </c>
      <c r="O541" s="21">
        <f t="shared" si="172"/>
        <v>28.568255253916298</v>
      </c>
      <c r="P541" s="21">
        <f t="shared" si="172"/>
        <v>26.717684751387683</v>
      </c>
      <c r="Q541" s="21">
        <f t="shared" si="172"/>
        <v>29.657787811726362</v>
      </c>
      <c r="R541" s="21">
        <f t="shared" si="172"/>
        <v>27.591007545368054</v>
      </c>
      <c r="S541" s="21">
        <f t="shared" si="172"/>
        <v>28.431705014842287</v>
      </c>
      <c r="T541" s="21">
        <f t="shared" si="172"/>
        <v>30.335223864573479</v>
      </c>
      <c r="U541" s="21">
        <f t="shared" si="172"/>
        <v>31.655551639921907</v>
      </c>
      <c r="V541" s="21">
        <f t="shared" si="172"/>
        <v>32.19985403423123</v>
      </c>
      <c r="W541" s="21">
        <f t="shared" si="172"/>
        <v>31.925849434665093</v>
      </c>
      <c r="X541" s="21">
        <f t="shared" si="172"/>
        <v>27.886300864004809</v>
      </c>
      <c r="Y541" s="21">
        <f t="shared" si="172"/>
        <v>23.978121152447343</v>
      </c>
      <c r="Z541" s="21">
        <f t="shared" si="172"/>
        <v>23.753967900625099</v>
      </c>
      <c r="AA541" s="21">
        <f t="shared" si="172"/>
        <v>25.180217336950989</v>
      </c>
      <c r="AB541" s="21">
        <f t="shared" si="172"/>
        <v>25.666127382887975</v>
      </c>
      <c r="AC541" s="21">
        <f t="shared" si="172"/>
        <v>25.81421614084401</v>
      </c>
      <c r="AD541" s="21">
        <f t="shared" si="172"/>
        <v>26.11806760175245</v>
      </c>
      <c r="AE541" s="21">
        <f t="shared" si="172"/>
        <v>26.395422433941818</v>
      </c>
    </row>
    <row r="542" spans="1:31" x14ac:dyDescent="0.2">
      <c r="A542" s="9" t="s">
        <v>488</v>
      </c>
      <c r="B542" s="4" t="s">
        <v>489</v>
      </c>
      <c r="C542" s="35">
        <f>+C258</f>
        <v>20.160964327789003</v>
      </c>
      <c r="D542" s="35">
        <f t="shared" ref="D542:AE542" si="173">+D258</f>
        <v>20.351204046143899</v>
      </c>
      <c r="E542" s="35">
        <f t="shared" si="173"/>
        <v>20.757707934132981</v>
      </c>
      <c r="F542" s="35">
        <f t="shared" si="173"/>
        <v>23.111087889141807</v>
      </c>
      <c r="G542" s="35">
        <f t="shared" si="173"/>
        <v>22.768486364018639</v>
      </c>
      <c r="H542" s="35">
        <f t="shared" si="173"/>
        <v>23.369266880075905</v>
      </c>
      <c r="I542" s="35">
        <f t="shared" si="173"/>
        <v>23.406010569718781</v>
      </c>
      <c r="J542" s="35">
        <f t="shared" si="173"/>
        <v>25.120417764866065</v>
      </c>
      <c r="K542" s="35">
        <f t="shared" si="173"/>
        <v>24.743411171850223</v>
      </c>
      <c r="L542" s="35">
        <f t="shared" si="173"/>
        <v>25.63853282545757</v>
      </c>
      <c r="M542" s="35">
        <f t="shared" si="173"/>
        <v>23.869939498924197</v>
      </c>
      <c r="N542" s="35">
        <f t="shared" si="173"/>
        <v>24.707526252073926</v>
      </c>
      <c r="O542" s="35">
        <f t="shared" si="173"/>
        <v>25.512380869382781</v>
      </c>
      <c r="P542" s="35">
        <f t="shared" si="173"/>
        <v>23.8281561919285</v>
      </c>
      <c r="Q542" s="35">
        <f t="shared" si="173"/>
        <v>26.502878833115513</v>
      </c>
      <c r="R542" s="35">
        <f t="shared" si="173"/>
        <v>24.621684520391565</v>
      </c>
      <c r="S542" s="35">
        <f t="shared" si="173"/>
        <v>25.383360777952266</v>
      </c>
      <c r="T542" s="35">
        <f t="shared" si="173"/>
        <v>27.114327342901269</v>
      </c>
      <c r="U542" s="35">
        <f t="shared" si="173"/>
        <v>28.307817018720595</v>
      </c>
      <c r="V542" s="35">
        <f t="shared" si="173"/>
        <v>28.794423000407413</v>
      </c>
      <c r="W542" s="35">
        <f t="shared" si="173"/>
        <v>28.547604775632593</v>
      </c>
      <c r="X542" s="35">
        <f t="shared" si="173"/>
        <v>24.961849788953067</v>
      </c>
      <c r="Y542" s="35">
        <f t="shared" si="173"/>
        <v>21.423265358452831</v>
      </c>
      <c r="Z542" s="35">
        <f t="shared" si="173"/>
        <v>21.276315275798972</v>
      </c>
      <c r="AA542" s="35">
        <f t="shared" si="173"/>
        <v>22.544578000909674</v>
      </c>
      <c r="AB542" s="35">
        <f t="shared" si="173"/>
        <v>22.941244658265781</v>
      </c>
      <c r="AC542" s="35">
        <f t="shared" si="173"/>
        <v>23.105097712647222</v>
      </c>
      <c r="AD542" s="35">
        <f t="shared" si="173"/>
        <v>23.424682108267724</v>
      </c>
      <c r="AE542" s="35">
        <f t="shared" si="173"/>
        <v>23.717156852726731</v>
      </c>
    </row>
    <row r="543" spans="1:31" x14ac:dyDescent="0.2">
      <c r="A543" s="9" t="s">
        <v>509</v>
      </c>
      <c r="B543" s="4" t="s">
        <v>510</v>
      </c>
      <c r="C543" s="35">
        <f>+C269</f>
        <v>2.5987489291983459</v>
      </c>
      <c r="D543" s="35">
        <f t="shared" ref="D543:AE543" si="174">+D269</f>
        <v>2.5734006206149576</v>
      </c>
      <c r="E543" s="35">
        <f t="shared" si="174"/>
        <v>2.6649775281322436</v>
      </c>
      <c r="F543" s="35">
        <f t="shared" si="174"/>
        <v>2.7903739088688595</v>
      </c>
      <c r="G543" s="35">
        <f t="shared" si="174"/>
        <v>2.8229404176491717</v>
      </c>
      <c r="H543" s="35">
        <f t="shared" si="174"/>
        <v>2.9147615122696164</v>
      </c>
      <c r="I543" s="35">
        <f t="shared" si="174"/>
        <v>2.9447444690099864</v>
      </c>
      <c r="J543" s="35">
        <f t="shared" si="174"/>
        <v>3.0107275342632041</v>
      </c>
      <c r="K543" s="35">
        <f t="shared" si="174"/>
        <v>2.9742078928232965</v>
      </c>
      <c r="L543" s="35">
        <f t="shared" si="174"/>
        <v>3.0610949529674456</v>
      </c>
      <c r="M543" s="35">
        <f t="shared" si="174"/>
        <v>2.9027330132387417</v>
      </c>
      <c r="N543" s="35">
        <f t="shared" si="174"/>
        <v>2.9676245230415255</v>
      </c>
      <c r="O543" s="35">
        <f t="shared" si="174"/>
        <v>3.0558743845335159</v>
      </c>
      <c r="P543" s="35">
        <f t="shared" si="174"/>
        <v>2.8895285594591824</v>
      </c>
      <c r="Q543" s="35">
        <f t="shared" si="174"/>
        <v>3.1549089786108477</v>
      </c>
      <c r="R543" s="35">
        <f t="shared" si="174"/>
        <v>2.9693230249764908</v>
      </c>
      <c r="S543" s="35">
        <f t="shared" si="174"/>
        <v>3.0483442368900189</v>
      </c>
      <c r="T543" s="35">
        <f t="shared" si="174"/>
        <v>3.220896521672211</v>
      </c>
      <c r="U543" s="35">
        <f t="shared" si="174"/>
        <v>3.3477346212013104</v>
      </c>
      <c r="V543" s="35">
        <f t="shared" si="174"/>
        <v>3.4054310338238172</v>
      </c>
      <c r="W543" s="35">
        <f t="shared" si="174"/>
        <v>3.378244659032501</v>
      </c>
      <c r="X543" s="35">
        <f t="shared" si="174"/>
        <v>2.924451075051743</v>
      </c>
      <c r="Y543" s="35">
        <f t="shared" si="174"/>
        <v>2.5548557939945131</v>
      </c>
      <c r="Z543" s="35">
        <f t="shared" si="174"/>
        <v>2.4776526248261268</v>
      </c>
      <c r="AA543" s="35">
        <f t="shared" si="174"/>
        <v>2.6356393360413159</v>
      </c>
      <c r="AB543" s="35">
        <f t="shared" si="174"/>
        <v>2.7248827246221943</v>
      </c>
      <c r="AC543" s="35">
        <f t="shared" si="174"/>
        <v>2.7091184281967893</v>
      </c>
      <c r="AD543" s="35">
        <f t="shared" si="174"/>
        <v>2.6933854934847252</v>
      </c>
      <c r="AE543" s="35">
        <f t="shared" si="174"/>
        <v>2.6782655812150873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2.0931427073943896</v>
      </c>
      <c r="D545" s="21">
        <f t="shared" si="176"/>
        <v>2.1036692215019559</v>
      </c>
      <c r="E545" s="21">
        <f t="shared" si="176"/>
        <v>2.1212670335479595</v>
      </c>
      <c r="F545" s="21">
        <f t="shared" si="176"/>
        <v>2.0355959557896233</v>
      </c>
      <c r="G545" s="21">
        <f t="shared" si="176"/>
        <v>1.961776413051276</v>
      </c>
      <c r="H545" s="21">
        <f t="shared" si="176"/>
        <v>1.8722128642054994</v>
      </c>
      <c r="I545" s="21">
        <f t="shared" si="176"/>
        <v>1.8019565946991969</v>
      </c>
      <c r="J545" s="21">
        <f t="shared" si="176"/>
        <v>1.7156969937026323</v>
      </c>
      <c r="K545" s="21">
        <f t="shared" si="176"/>
        <v>1.6102508545351522</v>
      </c>
      <c r="L545" s="21">
        <f t="shared" si="176"/>
        <v>1.4854087509245655</v>
      </c>
      <c r="M545" s="21">
        <f t="shared" si="176"/>
        <v>1.3445425628002563</v>
      </c>
      <c r="N545" s="21">
        <f t="shared" si="176"/>
        <v>1.3006020611326985</v>
      </c>
      <c r="O545" s="21">
        <f t="shared" si="176"/>
        <v>1.250964060260807</v>
      </c>
      <c r="P545" s="21">
        <f t="shared" si="176"/>
        <v>1.194871705634744</v>
      </c>
      <c r="Q545" s="21">
        <f t="shared" si="176"/>
        <v>1.1314545560888432</v>
      </c>
      <c r="R545" s="21">
        <f t="shared" si="176"/>
        <v>1.06111744280821</v>
      </c>
      <c r="S545" s="21">
        <f t="shared" si="176"/>
        <v>0.95695917295792421</v>
      </c>
      <c r="T545" s="21">
        <f t="shared" si="176"/>
        <v>0.85133498523518192</v>
      </c>
      <c r="U545" s="21">
        <f t="shared" si="176"/>
        <v>0.74225363205722805</v>
      </c>
      <c r="V545" s="21">
        <f t="shared" si="176"/>
        <v>0.63457947032077644</v>
      </c>
      <c r="W545" s="21">
        <f t="shared" si="176"/>
        <v>0.5301115208442001</v>
      </c>
      <c r="X545" s="21">
        <f t="shared" si="176"/>
        <v>0.53059399692840004</v>
      </c>
      <c r="Y545" s="21">
        <f t="shared" si="176"/>
        <v>0.52739961725340012</v>
      </c>
      <c r="Z545" s="21">
        <f t="shared" si="176"/>
        <v>0.52506688011839997</v>
      </c>
      <c r="AA545" s="21">
        <f t="shared" si="176"/>
        <v>0.52286868168660006</v>
      </c>
      <c r="AB545" s="21">
        <f t="shared" si="176"/>
        <v>0.51888483147780007</v>
      </c>
      <c r="AC545" s="21">
        <f t="shared" si="176"/>
        <v>0.50080495332360009</v>
      </c>
      <c r="AD545" s="21">
        <f t="shared" si="176"/>
        <v>0.47452408314539996</v>
      </c>
      <c r="AE545" s="21">
        <f t="shared" si="176"/>
        <v>0.4482432129672001</v>
      </c>
    </row>
    <row r="546" spans="1:31" x14ac:dyDescent="0.2">
      <c r="A546" s="9" t="s">
        <v>534</v>
      </c>
      <c r="B546" s="4" t="s">
        <v>798</v>
      </c>
      <c r="C546" s="37">
        <f>+C288</f>
        <v>8.7208607332445676E-2</v>
      </c>
      <c r="D546" s="37">
        <f t="shared" ref="D546:AE546" si="177">+D288</f>
        <v>8.9395666479879343E-2</v>
      </c>
      <c r="E546" s="37">
        <f t="shared" si="177"/>
        <v>0.12453970691263649</v>
      </c>
      <c r="F546" s="37">
        <f t="shared" si="177"/>
        <v>7.0039848663942639E-2</v>
      </c>
      <c r="G546" s="37">
        <f t="shared" si="177"/>
        <v>3.5092296654124305E-2</v>
      </c>
      <c r="H546" s="37">
        <f t="shared" si="177"/>
        <v>8.7748296917644249E-3</v>
      </c>
      <c r="I546" s="37">
        <f t="shared" si="177"/>
        <v>1.3582641149365941E-2</v>
      </c>
      <c r="J546" s="37">
        <f t="shared" si="177"/>
        <v>1.5601381382792174E-2</v>
      </c>
      <c r="K546" s="37">
        <f t="shared" si="177"/>
        <v>1.5121558063390883E-2</v>
      </c>
      <c r="L546" s="37">
        <f t="shared" si="177"/>
        <v>1.0264059014970064E-2</v>
      </c>
      <c r="M546" s="37">
        <f t="shared" si="177"/>
        <v>9.3157449869140808E-3</v>
      </c>
      <c r="N546" s="37">
        <f t="shared" si="177"/>
        <v>8.7001417213029113E-3</v>
      </c>
      <c r="O546" s="37">
        <f t="shared" si="177"/>
        <v>6.9406479053232438E-3</v>
      </c>
      <c r="P546" s="37">
        <f t="shared" si="177"/>
        <v>5.3960654851379864E-3</v>
      </c>
      <c r="Q546" s="37">
        <f t="shared" si="177"/>
        <v>4.1779156470798167E-3</v>
      </c>
      <c r="R546" s="37">
        <f t="shared" si="177"/>
        <v>2.6947529042552864E-3</v>
      </c>
      <c r="S546" s="37">
        <f t="shared" si="177"/>
        <v>1.5063043438642287E-3</v>
      </c>
      <c r="T546" s="37">
        <f t="shared" si="177"/>
        <v>4.1026529702149577E-4</v>
      </c>
      <c r="U546" s="37">
        <f t="shared" si="177"/>
        <v>1.0772091410794923E-4</v>
      </c>
      <c r="V546" s="37">
        <f t="shared" si="177"/>
        <v>2.5277571435951918E-5</v>
      </c>
      <c r="W546" s="37">
        <f t="shared" si="177"/>
        <v>0</v>
      </c>
      <c r="X546" s="37">
        <f t="shared" si="177"/>
        <v>0</v>
      </c>
      <c r="Y546" s="37">
        <f t="shared" si="177"/>
        <v>0</v>
      </c>
      <c r="Z546" s="37">
        <f t="shared" si="177"/>
        <v>0</v>
      </c>
      <c r="AA546" s="37">
        <f t="shared" si="177"/>
        <v>0</v>
      </c>
      <c r="AB546" s="37">
        <f t="shared" si="177"/>
        <v>0</v>
      </c>
      <c r="AC546" s="37">
        <f t="shared" si="177"/>
        <v>0</v>
      </c>
      <c r="AD546" s="37">
        <f t="shared" si="177"/>
        <v>0</v>
      </c>
      <c r="AE546" s="37">
        <f t="shared" si="177"/>
        <v>0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2.0059341000619439</v>
      </c>
      <c r="D547" s="37">
        <f t="shared" si="178"/>
        <v>2.0142735550220765</v>
      </c>
      <c r="E547" s="37">
        <f t="shared" si="178"/>
        <v>1.9967273266353232</v>
      </c>
      <c r="F547" s="37">
        <f t="shared" si="178"/>
        <v>1.9655561071256806</v>
      </c>
      <c r="G547" s="37">
        <f t="shared" si="178"/>
        <v>1.9266841163971518</v>
      </c>
      <c r="H547" s="37">
        <f t="shared" si="178"/>
        <v>1.8634380345137349</v>
      </c>
      <c r="I547" s="37">
        <f t="shared" si="178"/>
        <v>1.7883739535498309</v>
      </c>
      <c r="J547" s="37">
        <f t="shared" si="178"/>
        <v>1.7000956123198401</v>
      </c>
      <c r="K547" s="37">
        <f t="shared" si="178"/>
        <v>1.5951292964717612</v>
      </c>
      <c r="L547" s="37">
        <f t="shared" si="178"/>
        <v>1.4751446919095954</v>
      </c>
      <c r="M547" s="37">
        <f t="shared" si="178"/>
        <v>1.3352268178133422</v>
      </c>
      <c r="N547" s="37">
        <f t="shared" si="178"/>
        <v>1.2919019194113956</v>
      </c>
      <c r="O547" s="37">
        <f t="shared" si="178"/>
        <v>1.2440234123554836</v>
      </c>
      <c r="P547" s="37">
        <f t="shared" si="178"/>
        <v>1.1894756401496061</v>
      </c>
      <c r="Q547" s="37">
        <f t="shared" si="178"/>
        <v>1.1272766404417633</v>
      </c>
      <c r="R547" s="37">
        <f t="shared" si="178"/>
        <v>1.0584226899039546</v>
      </c>
      <c r="S547" s="37">
        <f t="shared" si="178"/>
        <v>0.95545286861405998</v>
      </c>
      <c r="T547" s="37">
        <f t="shared" si="178"/>
        <v>0.85092471993816043</v>
      </c>
      <c r="U547" s="37">
        <f t="shared" si="178"/>
        <v>0.74214591114312012</v>
      </c>
      <c r="V547" s="37">
        <f t="shared" si="178"/>
        <v>0.63455419274934044</v>
      </c>
      <c r="W547" s="37">
        <f t="shared" si="178"/>
        <v>0.5301115208442001</v>
      </c>
      <c r="X547" s="37">
        <f t="shared" si="178"/>
        <v>0.53059399692840004</v>
      </c>
      <c r="Y547" s="37">
        <f t="shared" si="178"/>
        <v>0.52739961725340012</v>
      </c>
      <c r="Z547" s="37">
        <f t="shared" si="178"/>
        <v>0.52506688011839997</v>
      </c>
      <c r="AA547" s="37">
        <f t="shared" si="178"/>
        <v>0.52286868168660006</v>
      </c>
      <c r="AB547" s="37">
        <f t="shared" si="178"/>
        <v>0.51888483147780007</v>
      </c>
      <c r="AC547" s="37">
        <f t="shared" si="178"/>
        <v>0.50080495332360009</v>
      </c>
      <c r="AD547" s="37">
        <f t="shared" si="178"/>
        <v>0.47452408314539996</v>
      </c>
      <c r="AE547" s="37">
        <f t="shared" si="178"/>
        <v>0.4482432129672001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0</v>
      </c>
      <c r="D549" s="21">
        <f t="shared" si="180"/>
        <v>0</v>
      </c>
      <c r="E549" s="21">
        <f t="shared" si="180"/>
        <v>0</v>
      </c>
      <c r="F549" s="21">
        <f t="shared" si="180"/>
        <v>0</v>
      </c>
      <c r="G549" s="21">
        <f t="shared" si="180"/>
        <v>0</v>
      </c>
      <c r="H549" s="21">
        <f t="shared" si="180"/>
        <v>0</v>
      </c>
      <c r="I549" s="21">
        <f t="shared" si="180"/>
        <v>0</v>
      </c>
      <c r="J549" s="21">
        <f t="shared" si="180"/>
        <v>0</v>
      </c>
      <c r="K549" s="21">
        <f t="shared" si="180"/>
        <v>0</v>
      </c>
      <c r="L549" s="21">
        <f t="shared" si="180"/>
        <v>0</v>
      </c>
      <c r="M549" s="21">
        <f t="shared" si="180"/>
        <v>0</v>
      </c>
      <c r="N549" s="21">
        <f t="shared" si="180"/>
        <v>0</v>
      </c>
      <c r="O549" s="21">
        <f t="shared" si="180"/>
        <v>0</v>
      </c>
      <c r="P549" s="21">
        <f t="shared" si="180"/>
        <v>0</v>
      </c>
      <c r="Q549" s="21">
        <f t="shared" si="180"/>
        <v>0</v>
      </c>
      <c r="R549" s="21">
        <f t="shared" si="180"/>
        <v>0</v>
      </c>
      <c r="S549" s="21">
        <f t="shared" si="180"/>
        <v>0</v>
      </c>
      <c r="T549" s="21">
        <f t="shared" si="180"/>
        <v>0</v>
      </c>
      <c r="U549" s="21">
        <f t="shared" si="180"/>
        <v>0</v>
      </c>
      <c r="V549" s="21">
        <f t="shared" si="180"/>
        <v>0</v>
      </c>
      <c r="W549" s="21">
        <f t="shared" si="180"/>
        <v>0</v>
      </c>
      <c r="X549" s="21">
        <f t="shared" si="180"/>
        <v>0</v>
      </c>
      <c r="Y549" s="21">
        <f t="shared" si="180"/>
        <v>0</v>
      </c>
      <c r="Z549" s="21">
        <f t="shared" si="180"/>
        <v>0</v>
      </c>
      <c r="AA549" s="21">
        <f t="shared" si="180"/>
        <v>0</v>
      </c>
      <c r="AB549" s="21">
        <f t="shared" si="180"/>
        <v>0</v>
      </c>
      <c r="AC549" s="21">
        <f t="shared" si="180"/>
        <v>0</v>
      </c>
      <c r="AD549" s="21">
        <f t="shared" si="180"/>
        <v>0</v>
      </c>
      <c r="AE549" s="21">
        <f t="shared" si="180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81">+D292</f>
        <v>0</v>
      </c>
      <c r="E550" s="35">
        <f t="shared" si="181"/>
        <v>0</v>
      </c>
      <c r="F550" s="35">
        <f t="shared" si="181"/>
        <v>0</v>
      </c>
      <c r="G550" s="35">
        <f t="shared" si="181"/>
        <v>0</v>
      </c>
      <c r="H550" s="35">
        <f t="shared" si="181"/>
        <v>0</v>
      </c>
      <c r="I550" s="35">
        <f t="shared" si="181"/>
        <v>0</v>
      </c>
      <c r="J550" s="35">
        <f t="shared" si="181"/>
        <v>0</v>
      </c>
      <c r="K550" s="35">
        <f t="shared" si="181"/>
        <v>0</v>
      </c>
      <c r="L550" s="35">
        <f t="shared" si="181"/>
        <v>0</v>
      </c>
      <c r="M550" s="35">
        <f t="shared" si="181"/>
        <v>0</v>
      </c>
      <c r="N550" s="35">
        <f t="shared" si="181"/>
        <v>0</v>
      </c>
      <c r="O550" s="35">
        <f t="shared" si="181"/>
        <v>0</v>
      </c>
      <c r="P550" s="35">
        <f t="shared" si="181"/>
        <v>0</v>
      </c>
      <c r="Q550" s="35">
        <f t="shared" si="181"/>
        <v>0</v>
      </c>
      <c r="R550" s="35">
        <f t="shared" si="181"/>
        <v>0</v>
      </c>
      <c r="S550" s="35">
        <f t="shared" si="181"/>
        <v>0</v>
      </c>
      <c r="T550" s="35">
        <f t="shared" si="181"/>
        <v>0</v>
      </c>
      <c r="U550" s="35">
        <f t="shared" si="181"/>
        <v>0</v>
      </c>
      <c r="V550" s="35">
        <f t="shared" si="181"/>
        <v>0</v>
      </c>
      <c r="W550" s="35">
        <f t="shared" si="181"/>
        <v>0</v>
      </c>
      <c r="X550" s="35">
        <f t="shared" si="181"/>
        <v>0</v>
      </c>
      <c r="Y550" s="35">
        <f t="shared" si="181"/>
        <v>0</v>
      </c>
      <c r="Z550" s="35">
        <f t="shared" si="181"/>
        <v>0</v>
      </c>
      <c r="AA550" s="35">
        <f t="shared" si="181"/>
        <v>0</v>
      </c>
      <c r="AB550" s="35">
        <f t="shared" si="181"/>
        <v>0</v>
      </c>
      <c r="AC550" s="35">
        <f t="shared" si="181"/>
        <v>0</v>
      </c>
      <c r="AD550" s="35">
        <f t="shared" si="181"/>
        <v>0</v>
      </c>
      <c r="AE550" s="35">
        <f t="shared" si="181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0</v>
      </c>
      <c r="Y551" s="35">
        <f t="shared" si="182"/>
        <v>0</v>
      </c>
      <c r="Z551" s="35">
        <f t="shared" si="182"/>
        <v>0</v>
      </c>
      <c r="AA551" s="35">
        <f t="shared" si="182"/>
        <v>0</v>
      </c>
      <c r="AB551" s="35">
        <f t="shared" si="182"/>
        <v>0</v>
      </c>
      <c r="AC551" s="35">
        <f t="shared" si="182"/>
        <v>0</v>
      </c>
      <c r="AD551" s="35">
        <f t="shared" si="182"/>
        <v>0</v>
      </c>
      <c r="AE551" s="35">
        <f t="shared" si="182"/>
        <v>0</v>
      </c>
    </row>
    <row r="552" spans="1:31" x14ac:dyDescent="0.2">
      <c r="A552" s="9" t="s">
        <v>543</v>
      </c>
      <c r="B552" s="4" t="s">
        <v>544</v>
      </c>
      <c r="C552" s="35">
        <f>+C294</f>
        <v>1.9064668893582357</v>
      </c>
      <c r="D552" s="35">
        <f t="shared" ref="D552:AE552" si="183">+D294</f>
        <v>2.1549083555822781</v>
      </c>
      <c r="E552" s="35">
        <f t="shared" si="183"/>
        <v>2.339886009025216</v>
      </c>
      <c r="F552" s="35">
        <f t="shared" si="183"/>
        <v>2.3488209252751053</v>
      </c>
      <c r="G552" s="35">
        <f t="shared" si="183"/>
        <v>2.2264908363697451</v>
      </c>
      <c r="H552" s="35">
        <f t="shared" si="183"/>
        <v>2.4867526513680525</v>
      </c>
      <c r="I552" s="35">
        <f t="shared" si="183"/>
        <v>3.2886395041263961</v>
      </c>
      <c r="J552" s="35">
        <f t="shared" si="183"/>
        <v>2.3066722727006557</v>
      </c>
      <c r="K552" s="35">
        <f t="shared" si="183"/>
        <v>2.6160914674468385</v>
      </c>
      <c r="L552" s="35">
        <f t="shared" si="183"/>
        <v>3.0069514146993015</v>
      </c>
      <c r="M552" s="35">
        <f t="shared" si="183"/>
        <v>3.3448073325572114</v>
      </c>
      <c r="N552" s="35">
        <f t="shared" si="183"/>
        <v>3.0192622197549062</v>
      </c>
      <c r="O552" s="35">
        <f t="shared" si="183"/>
        <v>3.4077430988314412</v>
      </c>
      <c r="P552" s="35">
        <f t="shared" si="183"/>
        <v>3.7900276251877916</v>
      </c>
      <c r="Q552" s="35">
        <f t="shared" si="183"/>
        <v>3.8799482999891266</v>
      </c>
      <c r="R552" s="35">
        <f t="shared" si="183"/>
        <v>3.2602466025536532</v>
      </c>
      <c r="S552" s="35">
        <f t="shared" si="183"/>
        <v>3.4462500804802985</v>
      </c>
      <c r="T552" s="35">
        <f t="shared" si="183"/>
        <v>3.4086181271974323</v>
      </c>
      <c r="U552" s="35">
        <f t="shared" si="183"/>
        <v>3.7854498476915306</v>
      </c>
      <c r="V552" s="35">
        <f t="shared" si="183"/>
        <v>3.3276043076960797</v>
      </c>
      <c r="W552" s="35">
        <f t="shared" si="183"/>
        <v>4.1659212457265733</v>
      </c>
      <c r="X552" s="35">
        <f t="shared" si="183"/>
        <v>4.1286338878590936</v>
      </c>
      <c r="Y552" s="35">
        <f t="shared" si="183"/>
        <v>4.1111428360085869</v>
      </c>
      <c r="Z552" s="35">
        <f t="shared" si="183"/>
        <v>4.4216082852886478</v>
      </c>
      <c r="AA552" s="35">
        <f t="shared" si="183"/>
        <v>4.2129163351304504</v>
      </c>
      <c r="AB552" s="35">
        <f t="shared" si="183"/>
        <v>4.7820790649290998</v>
      </c>
      <c r="AC552" s="35">
        <f t="shared" si="183"/>
        <v>3.9420485815910724</v>
      </c>
      <c r="AD552" s="35">
        <f t="shared" si="183"/>
        <v>3.9884530117661297</v>
      </c>
      <c r="AE552" s="35">
        <f t="shared" si="183"/>
        <v>4.0387327276498732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-8.9695892404810724</v>
      </c>
      <c r="D555" s="28">
        <f t="shared" ref="D555:AE555" si="186">+D556+D559+D562+D565+D568++D571+D574+D575</f>
        <v>-9.5129476460777145</v>
      </c>
      <c r="E555" s="28">
        <f t="shared" si="186"/>
        <v>-11.485816896277825</v>
      </c>
      <c r="F555" s="28">
        <f t="shared" si="186"/>
        <v>-14.335364700343757</v>
      </c>
      <c r="G555" s="28">
        <f t="shared" si="186"/>
        <v>-16.186268645456938</v>
      </c>
      <c r="H555" s="28">
        <f t="shared" si="186"/>
        <v>-17.488477715200428</v>
      </c>
      <c r="I555" s="28">
        <f t="shared" si="186"/>
        <v>-18.071562360291715</v>
      </c>
      <c r="J555" s="28">
        <f t="shared" si="186"/>
        <v>-18.532470174364896</v>
      </c>
      <c r="K555" s="28">
        <f t="shared" si="186"/>
        <v>-19.774617785904997</v>
      </c>
      <c r="L555" s="28">
        <f t="shared" si="186"/>
        <v>-20.804491739124444</v>
      </c>
      <c r="M555" s="28">
        <f t="shared" si="186"/>
        <v>-21.913895934066002</v>
      </c>
      <c r="N555" s="28">
        <f t="shared" si="186"/>
        <v>-23.180747949626944</v>
      </c>
      <c r="O555" s="28">
        <f t="shared" si="186"/>
        <v>-24.398495944193584</v>
      </c>
      <c r="P555" s="28">
        <f t="shared" si="186"/>
        <v>-25.803825492298198</v>
      </c>
      <c r="Q555" s="28">
        <f t="shared" si="186"/>
        <v>-27.318524323028232</v>
      </c>
      <c r="R555" s="28">
        <f t="shared" si="186"/>
        <v>-29.992776209923267</v>
      </c>
      <c r="S555" s="28">
        <f t="shared" si="186"/>
        <v>-31.883016695825173</v>
      </c>
      <c r="T555" s="28">
        <f t="shared" si="186"/>
        <v>-32.981883618093008</v>
      </c>
      <c r="U555" s="28">
        <f t="shared" si="186"/>
        <v>-33.815747810178109</v>
      </c>
      <c r="V555" s="28">
        <f t="shared" si="186"/>
        <v>-33.827526671654752</v>
      </c>
      <c r="W555" s="28">
        <f t="shared" si="186"/>
        <v>-33.855914149139501</v>
      </c>
      <c r="X555" s="28">
        <f t="shared" si="186"/>
        <v>-33.868229519534545</v>
      </c>
      <c r="Y555" s="28">
        <f t="shared" si="186"/>
        <v>-33.756112789292615</v>
      </c>
      <c r="Z555" s="28">
        <f t="shared" si="186"/>
        <v>-33.963241895821518</v>
      </c>
      <c r="AA555" s="28">
        <f t="shared" si="186"/>
        <v>-34.009854352315891</v>
      </c>
      <c r="AB555" s="28">
        <f t="shared" si="186"/>
        <v>-34.198691072873828</v>
      </c>
      <c r="AC555" s="28">
        <f t="shared" si="186"/>
        <v>-32.621247430874845</v>
      </c>
      <c r="AD555" s="28">
        <f t="shared" si="186"/>
        <v>-33.6302674352685</v>
      </c>
      <c r="AE555" s="28">
        <f t="shared" si="186"/>
        <v>-33.030239939420156</v>
      </c>
    </row>
    <row r="556" spans="1:31" x14ac:dyDescent="0.2">
      <c r="A556" s="9" t="s">
        <v>549</v>
      </c>
      <c r="B556" s="4" t="s">
        <v>550</v>
      </c>
      <c r="C556" s="21">
        <f>+C557+C558</f>
        <v>-8.976150065850673</v>
      </c>
      <c r="D556" s="21">
        <f t="shared" ref="D556:AE556" si="187">+D557+D558</f>
        <v>-9.5142470077417141</v>
      </c>
      <c r="E556" s="21">
        <f t="shared" si="187"/>
        <v>-11.487801885922625</v>
      </c>
      <c r="F556" s="21">
        <f t="shared" si="187"/>
        <v>-14.336470473834957</v>
      </c>
      <c r="G556" s="21">
        <f t="shared" si="187"/>
        <v>-16.186731174404137</v>
      </c>
      <c r="H556" s="21">
        <f t="shared" si="187"/>
        <v>-17.489715788032427</v>
      </c>
      <c r="I556" s="21">
        <f t="shared" si="187"/>
        <v>-18.080945084874116</v>
      </c>
      <c r="J556" s="21">
        <f t="shared" si="187"/>
        <v>-18.534502819438817</v>
      </c>
      <c r="K556" s="21">
        <f t="shared" si="187"/>
        <v>-19.775893938506599</v>
      </c>
      <c r="L556" s="21">
        <f t="shared" si="187"/>
        <v>-20.805333067636443</v>
      </c>
      <c r="M556" s="21">
        <f t="shared" si="187"/>
        <v>-21.914698260594001</v>
      </c>
      <c r="N556" s="21">
        <f t="shared" si="187"/>
        <v>-23.182145104442945</v>
      </c>
      <c r="O556" s="21">
        <f t="shared" si="187"/>
        <v>-24.400144171879983</v>
      </c>
      <c r="P556" s="21">
        <f t="shared" si="187"/>
        <v>-25.820196104368598</v>
      </c>
      <c r="Q556" s="21">
        <f t="shared" si="187"/>
        <v>-27.347376753487112</v>
      </c>
      <c r="R556" s="21">
        <f t="shared" si="187"/>
        <v>-29.993385409385667</v>
      </c>
      <c r="S556" s="21">
        <f t="shared" si="187"/>
        <v>-31.888910452778774</v>
      </c>
      <c r="T556" s="21">
        <f t="shared" si="187"/>
        <v>-32.981883618093008</v>
      </c>
      <c r="U556" s="21">
        <f t="shared" si="187"/>
        <v>-33.815747810178109</v>
      </c>
      <c r="V556" s="21">
        <f t="shared" si="187"/>
        <v>-33.827526671654752</v>
      </c>
      <c r="W556" s="21">
        <f t="shared" si="187"/>
        <v>-33.855914149139501</v>
      </c>
      <c r="X556" s="21">
        <f t="shared" si="187"/>
        <v>-33.868229519534545</v>
      </c>
      <c r="Y556" s="21">
        <f t="shared" si="187"/>
        <v>-33.759094615852618</v>
      </c>
      <c r="Z556" s="21">
        <f t="shared" si="187"/>
        <v>-33.963241895821518</v>
      </c>
      <c r="AA556" s="21">
        <f t="shared" si="187"/>
        <v>-34.009854352315891</v>
      </c>
      <c r="AB556" s="21">
        <f t="shared" si="187"/>
        <v>-34.198691072873828</v>
      </c>
      <c r="AC556" s="21">
        <f t="shared" si="187"/>
        <v>-32.632101702234849</v>
      </c>
      <c r="AD556" s="21">
        <f t="shared" si="187"/>
        <v>-33.635262445157139</v>
      </c>
      <c r="AE556" s="21">
        <f t="shared" si="187"/>
        <v>-33.035417504670718</v>
      </c>
    </row>
    <row r="557" spans="1:31" x14ac:dyDescent="0.2">
      <c r="A557" s="9" t="s">
        <v>551</v>
      </c>
      <c r="B557" s="4" t="s">
        <v>552</v>
      </c>
      <c r="C557" s="35">
        <f>+C299</f>
        <v>-6.562815035808349E-2</v>
      </c>
      <c r="D557" s="35">
        <f t="shared" ref="D557:AE557" si="188">+D299</f>
        <v>-0.10554122522401568</v>
      </c>
      <c r="E557" s="35">
        <f t="shared" si="188"/>
        <v>0.46351949219243027</v>
      </c>
      <c r="F557" s="35">
        <f t="shared" si="188"/>
        <v>-0.1055412252240148</v>
      </c>
      <c r="G557" s="35">
        <f t="shared" si="188"/>
        <v>-6.9619457844675825E-2</v>
      </c>
      <c r="H557" s="35">
        <f t="shared" si="188"/>
        <v>-0.45532747200745533</v>
      </c>
      <c r="I557" s="35">
        <f t="shared" si="188"/>
        <v>-0.91251907634903118</v>
      </c>
      <c r="J557" s="35">
        <f t="shared" si="188"/>
        <v>-1.3076534036966785</v>
      </c>
      <c r="K557" s="35">
        <f t="shared" si="188"/>
        <v>-1.6357770679006802</v>
      </c>
      <c r="L557" s="35">
        <f t="shared" si="188"/>
        <v>-1.8412977498168652</v>
      </c>
      <c r="M557" s="35">
        <f t="shared" si="188"/>
        <v>-3.2159788835101142</v>
      </c>
      <c r="N557" s="35">
        <f t="shared" si="188"/>
        <v>-3.2716836890669985</v>
      </c>
      <c r="O557" s="35">
        <f t="shared" si="188"/>
        <v>-4.2602357565557725</v>
      </c>
      <c r="P557" s="35">
        <f t="shared" si="188"/>
        <v>-3.6484936326895774</v>
      </c>
      <c r="Q557" s="35">
        <f t="shared" si="188"/>
        <v>-5.5439433047183959</v>
      </c>
      <c r="R557" s="35">
        <f t="shared" si="188"/>
        <v>-7.6195864512443858</v>
      </c>
      <c r="S557" s="35">
        <f t="shared" si="188"/>
        <v>-7.8596716718800721</v>
      </c>
      <c r="T557" s="35">
        <f t="shared" si="188"/>
        <v>-7.7331007652830515</v>
      </c>
      <c r="U557" s="35">
        <f t="shared" si="188"/>
        <v>-7.6518695890311976</v>
      </c>
      <c r="V557" s="35">
        <f t="shared" si="188"/>
        <v>-8.0527894296632816</v>
      </c>
      <c r="W557" s="35">
        <f t="shared" si="188"/>
        <v>-9.2765765786530405</v>
      </c>
      <c r="X557" s="35">
        <f t="shared" si="188"/>
        <v>-9.7870758160731963</v>
      </c>
      <c r="Y557" s="35">
        <f t="shared" si="188"/>
        <v>-12.220556507988617</v>
      </c>
      <c r="Z557" s="35">
        <f t="shared" si="188"/>
        <v>-14.704311658453411</v>
      </c>
      <c r="AA557" s="35">
        <f t="shared" si="188"/>
        <v>-16.637106582896298</v>
      </c>
      <c r="AB557" s="35">
        <f t="shared" si="188"/>
        <v>-18.083295255466179</v>
      </c>
      <c r="AC557" s="35">
        <f t="shared" si="188"/>
        <v>-17.095503710452327</v>
      </c>
      <c r="AD557" s="35">
        <f t="shared" si="188"/>
        <v>-18.541252323636279</v>
      </c>
      <c r="AE557" s="35">
        <f t="shared" si="188"/>
        <v>-19.17368901255346</v>
      </c>
    </row>
    <row r="558" spans="1:31" x14ac:dyDescent="0.2">
      <c r="A558" s="9" t="s">
        <v>636</v>
      </c>
      <c r="B558" s="4" t="s">
        <v>637</v>
      </c>
      <c r="C558" s="35">
        <f>+C367</f>
        <v>-8.9105219154925894</v>
      </c>
      <c r="D558" s="35">
        <f t="shared" ref="D558:AE558" si="189">+D367</f>
        <v>-9.4087057825176981</v>
      </c>
      <c r="E558" s="35">
        <f t="shared" si="189"/>
        <v>-11.951321378115056</v>
      </c>
      <c r="F558" s="35">
        <f t="shared" si="189"/>
        <v>-14.230929248610943</v>
      </c>
      <c r="G558" s="35">
        <f t="shared" si="189"/>
        <v>-16.11711171655946</v>
      </c>
      <c r="H558" s="35">
        <f t="shared" si="189"/>
        <v>-17.034388316024973</v>
      </c>
      <c r="I558" s="35">
        <f t="shared" si="189"/>
        <v>-17.168426008525085</v>
      </c>
      <c r="J558" s="35">
        <f t="shared" si="189"/>
        <v>-17.226849415742137</v>
      </c>
      <c r="K558" s="35">
        <f t="shared" si="189"/>
        <v>-18.140116870605919</v>
      </c>
      <c r="L558" s="35">
        <f t="shared" si="189"/>
        <v>-18.96403531781958</v>
      </c>
      <c r="M558" s="35">
        <f t="shared" si="189"/>
        <v>-18.698719377083886</v>
      </c>
      <c r="N558" s="35">
        <f t="shared" si="189"/>
        <v>-19.910461415375948</v>
      </c>
      <c r="O558" s="35">
        <f t="shared" si="189"/>
        <v>-20.139908415324211</v>
      </c>
      <c r="P558" s="35">
        <f t="shared" si="189"/>
        <v>-22.171702471679023</v>
      </c>
      <c r="Q558" s="35">
        <f t="shared" si="189"/>
        <v>-21.803433448768715</v>
      </c>
      <c r="R558" s="35">
        <f t="shared" si="189"/>
        <v>-22.373798958141283</v>
      </c>
      <c r="S558" s="35">
        <f t="shared" si="189"/>
        <v>-24.029238780898702</v>
      </c>
      <c r="T558" s="35">
        <f t="shared" si="189"/>
        <v>-25.248782852809953</v>
      </c>
      <c r="U558" s="35">
        <f t="shared" si="189"/>
        <v>-26.163878221146913</v>
      </c>
      <c r="V558" s="35">
        <f t="shared" si="189"/>
        <v>-25.774737241991467</v>
      </c>
      <c r="W558" s="35">
        <f t="shared" si="189"/>
        <v>-24.579337570486462</v>
      </c>
      <c r="X558" s="35">
        <f t="shared" si="189"/>
        <v>-24.08115370346135</v>
      </c>
      <c r="Y558" s="35">
        <f t="shared" si="189"/>
        <v>-21.538538107863999</v>
      </c>
      <c r="Z558" s="35">
        <f t="shared" si="189"/>
        <v>-19.258930237368105</v>
      </c>
      <c r="AA558" s="35">
        <f t="shared" si="189"/>
        <v>-17.372747769419593</v>
      </c>
      <c r="AB558" s="35">
        <f t="shared" si="189"/>
        <v>-16.115395817407645</v>
      </c>
      <c r="AC558" s="35">
        <f t="shared" si="189"/>
        <v>-15.536597991782523</v>
      </c>
      <c r="AD558" s="35">
        <f t="shared" si="189"/>
        <v>-15.094010121520864</v>
      </c>
      <c r="AE558" s="35">
        <f t="shared" si="189"/>
        <v>-13.861728492117258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90">+D560+D561</f>
        <v>0</v>
      </c>
      <c r="E559" s="21">
        <f t="shared" si="190"/>
        <v>0</v>
      </c>
      <c r="F559" s="21">
        <f t="shared" si="190"/>
        <v>0</v>
      </c>
      <c r="G559" s="21">
        <f t="shared" si="190"/>
        <v>0</v>
      </c>
      <c r="H559" s="21">
        <f t="shared" si="190"/>
        <v>0</v>
      </c>
      <c r="I559" s="21">
        <f t="shared" si="190"/>
        <v>0</v>
      </c>
      <c r="J559" s="21">
        <f t="shared" si="190"/>
        <v>0</v>
      </c>
      <c r="K559" s="21">
        <f t="shared" si="190"/>
        <v>0</v>
      </c>
      <c r="L559" s="21">
        <f t="shared" si="190"/>
        <v>0</v>
      </c>
      <c r="M559" s="21">
        <f t="shared" si="190"/>
        <v>0</v>
      </c>
      <c r="N559" s="21">
        <f t="shared" si="190"/>
        <v>0</v>
      </c>
      <c r="O559" s="21">
        <f t="shared" si="190"/>
        <v>0</v>
      </c>
      <c r="P559" s="21">
        <f t="shared" si="190"/>
        <v>0</v>
      </c>
      <c r="Q559" s="21">
        <f t="shared" si="190"/>
        <v>0</v>
      </c>
      <c r="R559" s="21">
        <f t="shared" si="190"/>
        <v>0</v>
      </c>
      <c r="S559" s="21">
        <f t="shared" si="190"/>
        <v>0</v>
      </c>
      <c r="T559" s="21">
        <f t="shared" si="190"/>
        <v>0</v>
      </c>
      <c r="U559" s="21">
        <f t="shared" si="190"/>
        <v>0</v>
      </c>
      <c r="V559" s="21">
        <f t="shared" si="190"/>
        <v>0</v>
      </c>
      <c r="W559" s="21">
        <f t="shared" si="190"/>
        <v>0</v>
      </c>
      <c r="X559" s="21">
        <f t="shared" si="190"/>
        <v>0</v>
      </c>
      <c r="Y559" s="21">
        <f t="shared" si="190"/>
        <v>0</v>
      </c>
      <c r="Z559" s="21">
        <f t="shared" si="190"/>
        <v>0</v>
      </c>
      <c r="AA559" s="21">
        <f t="shared" si="190"/>
        <v>0</v>
      </c>
      <c r="AB559" s="21">
        <f t="shared" si="190"/>
        <v>0</v>
      </c>
      <c r="AC559" s="21">
        <f t="shared" si="190"/>
        <v>0</v>
      </c>
      <c r="AD559" s="21">
        <f t="shared" si="190"/>
        <v>1.6700040000000002E-4</v>
      </c>
      <c r="AE559" s="21">
        <f t="shared" si="190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91">+D384</f>
        <v>0</v>
      </c>
      <c r="E560" s="35">
        <f t="shared" si="191"/>
        <v>0</v>
      </c>
      <c r="F560" s="35">
        <f t="shared" si="191"/>
        <v>0</v>
      </c>
      <c r="G560" s="35">
        <f t="shared" si="191"/>
        <v>0</v>
      </c>
      <c r="H560" s="35">
        <f t="shared" si="191"/>
        <v>0</v>
      </c>
      <c r="I560" s="35">
        <f t="shared" si="191"/>
        <v>0</v>
      </c>
      <c r="J560" s="35">
        <f t="shared" si="191"/>
        <v>0</v>
      </c>
      <c r="K560" s="35">
        <f t="shared" si="191"/>
        <v>0</v>
      </c>
      <c r="L560" s="35">
        <f t="shared" si="191"/>
        <v>0</v>
      </c>
      <c r="M560" s="35">
        <f t="shared" si="191"/>
        <v>0</v>
      </c>
      <c r="N560" s="35">
        <f t="shared" si="191"/>
        <v>0</v>
      </c>
      <c r="O560" s="35">
        <f t="shared" si="191"/>
        <v>0</v>
      </c>
      <c r="P560" s="35">
        <f t="shared" si="191"/>
        <v>0</v>
      </c>
      <c r="Q560" s="35">
        <f t="shared" si="191"/>
        <v>0</v>
      </c>
      <c r="R560" s="35">
        <f t="shared" si="191"/>
        <v>0</v>
      </c>
      <c r="S560" s="35">
        <f t="shared" si="191"/>
        <v>0</v>
      </c>
      <c r="T560" s="35">
        <f t="shared" si="191"/>
        <v>0</v>
      </c>
      <c r="U560" s="35">
        <f t="shared" si="191"/>
        <v>0</v>
      </c>
      <c r="V560" s="35">
        <f t="shared" si="191"/>
        <v>0</v>
      </c>
      <c r="W560" s="35">
        <f t="shared" si="191"/>
        <v>0</v>
      </c>
      <c r="X560" s="35">
        <f t="shared" si="191"/>
        <v>0</v>
      </c>
      <c r="Y560" s="35">
        <f t="shared" si="191"/>
        <v>0</v>
      </c>
      <c r="Z560" s="35">
        <f t="shared" si="191"/>
        <v>0</v>
      </c>
      <c r="AA560" s="35">
        <f t="shared" si="191"/>
        <v>0</v>
      </c>
      <c r="AB560" s="35">
        <f t="shared" si="191"/>
        <v>0</v>
      </c>
      <c r="AC560" s="35">
        <f t="shared" si="191"/>
        <v>0</v>
      </c>
      <c r="AD560" s="35">
        <f t="shared" si="191"/>
        <v>1.6700040000000002E-4</v>
      </c>
      <c r="AE560" s="35">
        <f t="shared" si="191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ref="D561:AE561" si="192">+D385</f>
        <v>0</v>
      </c>
      <c r="E561" s="35">
        <f t="shared" si="192"/>
        <v>0</v>
      </c>
      <c r="F561" s="35">
        <f t="shared" si="192"/>
        <v>0</v>
      </c>
      <c r="G561" s="35">
        <f t="shared" si="192"/>
        <v>0</v>
      </c>
      <c r="H561" s="35">
        <f t="shared" si="192"/>
        <v>0</v>
      </c>
      <c r="I561" s="35">
        <f t="shared" si="192"/>
        <v>0</v>
      </c>
      <c r="J561" s="35">
        <f t="shared" si="192"/>
        <v>0</v>
      </c>
      <c r="K561" s="35">
        <f t="shared" si="192"/>
        <v>0</v>
      </c>
      <c r="L561" s="35">
        <f t="shared" si="192"/>
        <v>0</v>
      </c>
      <c r="M561" s="35">
        <f t="shared" si="192"/>
        <v>0</v>
      </c>
      <c r="N561" s="35">
        <f t="shared" si="192"/>
        <v>0</v>
      </c>
      <c r="O561" s="35">
        <f t="shared" si="192"/>
        <v>0</v>
      </c>
      <c r="P561" s="35">
        <f t="shared" si="192"/>
        <v>0</v>
      </c>
      <c r="Q561" s="35">
        <f t="shared" si="192"/>
        <v>0</v>
      </c>
      <c r="R561" s="35">
        <f t="shared" si="192"/>
        <v>0</v>
      </c>
      <c r="S561" s="35">
        <f t="shared" si="192"/>
        <v>0</v>
      </c>
      <c r="T561" s="35">
        <f t="shared" si="192"/>
        <v>0</v>
      </c>
      <c r="U561" s="35">
        <f t="shared" si="192"/>
        <v>0</v>
      </c>
      <c r="V561" s="35">
        <f t="shared" si="192"/>
        <v>0</v>
      </c>
      <c r="W561" s="35">
        <f t="shared" si="192"/>
        <v>0</v>
      </c>
      <c r="X561" s="35">
        <f t="shared" si="192"/>
        <v>0</v>
      </c>
      <c r="Y561" s="35">
        <f t="shared" si="192"/>
        <v>0</v>
      </c>
      <c r="Z561" s="35">
        <f t="shared" si="192"/>
        <v>0</v>
      </c>
      <c r="AA561" s="35">
        <f t="shared" si="192"/>
        <v>0</v>
      </c>
      <c r="AB561" s="35">
        <f t="shared" si="192"/>
        <v>0</v>
      </c>
      <c r="AC561" s="35">
        <f t="shared" si="192"/>
        <v>0</v>
      </c>
      <c r="AD561" s="35">
        <f t="shared" si="192"/>
        <v>0</v>
      </c>
      <c r="AE561" s="35">
        <f t="shared" si="192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6.5608253695999992E-3</v>
      </c>
      <c r="D562" s="21">
        <f t="shared" ref="D562:AE562" si="193">+D563+D564</f>
        <v>1.2993616640000001E-3</v>
      </c>
      <c r="E562" s="21">
        <f t="shared" si="193"/>
        <v>1.9849896448000002E-3</v>
      </c>
      <c r="F562" s="21">
        <f t="shared" si="193"/>
        <v>1.1057734911999999E-3</v>
      </c>
      <c r="G562" s="21">
        <f t="shared" si="193"/>
        <v>4.6252894719999999E-4</v>
      </c>
      <c r="H562" s="21">
        <f t="shared" si="193"/>
        <v>1.2380728319999999E-3</v>
      </c>
      <c r="I562" s="21">
        <f t="shared" si="193"/>
        <v>9.3827245823999983E-3</v>
      </c>
      <c r="J562" s="21">
        <f t="shared" si="193"/>
        <v>2.0326450739200004E-3</v>
      </c>
      <c r="K562" s="21">
        <f t="shared" si="193"/>
        <v>1.2761526016000003E-3</v>
      </c>
      <c r="L562" s="21">
        <f t="shared" si="193"/>
        <v>8.4132851200000003E-4</v>
      </c>
      <c r="M562" s="21">
        <f t="shared" si="193"/>
        <v>8.0232652799999997E-4</v>
      </c>
      <c r="N562" s="21">
        <f t="shared" si="193"/>
        <v>1.3971548160000001E-3</v>
      </c>
      <c r="O562" s="21">
        <f t="shared" si="193"/>
        <v>1.6482276864000001E-3</v>
      </c>
      <c r="P562" s="21">
        <f t="shared" si="193"/>
        <v>1.6370612070399998E-2</v>
      </c>
      <c r="Q562" s="21">
        <f t="shared" si="193"/>
        <v>2.8852430458879998E-2</v>
      </c>
      <c r="R562" s="21">
        <f t="shared" si="193"/>
        <v>6.0919946239999996E-4</v>
      </c>
      <c r="S562" s="21">
        <f t="shared" si="193"/>
        <v>5.8937569536000002E-3</v>
      </c>
      <c r="T562" s="21">
        <f t="shared" si="193"/>
        <v>0</v>
      </c>
      <c r="U562" s="21">
        <f t="shared" si="193"/>
        <v>0</v>
      </c>
      <c r="V562" s="21">
        <f t="shared" si="193"/>
        <v>0</v>
      </c>
      <c r="W562" s="21">
        <f t="shared" si="193"/>
        <v>0</v>
      </c>
      <c r="X562" s="21">
        <f t="shared" si="193"/>
        <v>0</v>
      </c>
      <c r="Y562" s="21">
        <f t="shared" si="193"/>
        <v>2.9818265600000003E-3</v>
      </c>
      <c r="Z562" s="21">
        <f t="shared" si="193"/>
        <v>0</v>
      </c>
      <c r="AA562" s="21">
        <f t="shared" si="193"/>
        <v>0</v>
      </c>
      <c r="AB562" s="21">
        <f t="shared" si="193"/>
        <v>0</v>
      </c>
      <c r="AC562" s="21">
        <f t="shared" si="193"/>
        <v>1.0854271359999999E-2</v>
      </c>
      <c r="AD562" s="21">
        <f t="shared" si="193"/>
        <v>4.8280094886399994E-3</v>
      </c>
      <c r="AE562" s="21">
        <f t="shared" si="193"/>
        <v>5.1775652505600001E-3</v>
      </c>
    </row>
    <row r="563" spans="1:31" x14ac:dyDescent="0.2">
      <c r="A563" s="9" t="s">
        <v>679</v>
      </c>
      <c r="B563" s="4" t="s">
        <v>680</v>
      </c>
      <c r="C563" s="35">
        <f>+C392</f>
        <v>6.5608253695999992E-3</v>
      </c>
      <c r="D563" s="35">
        <f t="shared" ref="D563:AE563" si="194">+D392</f>
        <v>1.2993616640000001E-3</v>
      </c>
      <c r="E563" s="35">
        <f t="shared" si="194"/>
        <v>1.9849896448000002E-3</v>
      </c>
      <c r="F563" s="35">
        <f t="shared" si="194"/>
        <v>1.1057734911999999E-3</v>
      </c>
      <c r="G563" s="35">
        <f t="shared" si="194"/>
        <v>4.6252894719999999E-4</v>
      </c>
      <c r="H563" s="35">
        <f t="shared" si="194"/>
        <v>1.2380728319999999E-3</v>
      </c>
      <c r="I563" s="35">
        <f t="shared" si="194"/>
        <v>9.3827245823999983E-3</v>
      </c>
      <c r="J563" s="35">
        <f t="shared" si="194"/>
        <v>2.0326450739200004E-3</v>
      </c>
      <c r="K563" s="35">
        <f t="shared" si="194"/>
        <v>1.2761526016000003E-3</v>
      </c>
      <c r="L563" s="35">
        <f t="shared" si="194"/>
        <v>8.4132851200000003E-4</v>
      </c>
      <c r="M563" s="35">
        <f t="shared" si="194"/>
        <v>8.0232652799999997E-4</v>
      </c>
      <c r="N563" s="35">
        <f t="shared" si="194"/>
        <v>1.3971548160000001E-3</v>
      </c>
      <c r="O563" s="35">
        <f t="shared" si="194"/>
        <v>1.6482276864000001E-3</v>
      </c>
      <c r="P563" s="35">
        <f t="shared" si="194"/>
        <v>1.6370612070399998E-2</v>
      </c>
      <c r="Q563" s="35">
        <f t="shared" si="194"/>
        <v>2.8852430458879998E-2</v>
      </c>
      <c r="R563" s="35">
        <f t="shared" si="194"/>
        <v>6.0919946239999996E-4</v>
      </c>
      <c r="S563" s="35">
        <f t="shared" si="194"/>
        <v>5.8937569536000002E-3</v>
      </c>
      <c r="T563" s="35">
        <f t="shared" si="194"/>
        <v>0</v>
      </c>
      <c r="U563" s="35">
        <f t="shared" si="194"/>
        <v>0</v>
      </c>
      <c r="V563" s="35">
        <f t="shared" si="194"/>
        <v>0</v>
      </c>
      <c r="W563" s="35">
        <f t="shared" si="194"/>
        <v>0</v>
      </c>
      <c r="X563" s="35">
        <f t="shared" si="194"/>
        <v>0</v>
      </c>
      <c r="Y563" s="35">
        <f t="shared" si="194"/>
        <v>2.9818265600000003E-3</v>
      </c>
      <c r="Z563" s="35">
        <f t="shared" si="194"/>
        <v>0</v>
      </c>
      <c r="AA563" s="35">
        <f t="shared" si="194"/>
        <v>0</v>
      </c>
      <c r="AB563" s="35">
        <f t="shared" si="194"/>
        <v>0</v>
      </c>
      <c r="AC563" s="35">
        <f t="shared" si="194"/>
        <v>1.0854271359999999E-2</v>
      </c>
      <c r="AD563" s="35">
        <f t="shared" si="194"/>
        <v>4.8280094886399994E-3</v>
      </c>
      <c r="AE563" s="35">
        <f t="shared" si="194"/>
        <v>5.1775652505600001E-3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ref="D564:AE564" si="195">+D393</f>
        <v>0</v>
      </c>
      <c r="E564" s="35">
        <f t="shared" si="195"/>
        <v>0</v>
      </c>
      <c r="F564" s="35">
        <f t="shared" si="195"/>
        <v>0</v>
      </c>
      <c r="G564" s="35">
        <f t="shared" si="195"/>
        <v>0</v>
      </c>
      <c r="H564" s="35">
        <f t="shared" si="195"/>
        <v>0</v>
      </c>
      <c r="I564" s="35">
        <f t="shared" si="195"/>
        <v>0</v>
      </c>
      <c r="J564" s="35">
        <f t="shared" si="195"/>
        <v>0</v>
      </c>
      <c r="K564" s="35">
        <f t="shared" si="195"/>
        <v>0</v>
      </c>
      <c r="L564" s="35">
        <f t="shared" si="195"/>
        <v>0</v>
      </c>
      <c r="M564" s="35">
        <f t="shared" si="195"/>
        <v>0</v>
      </c>
      <c r="N564" s="35">
        <f t="shared" si="195"/>
        <v>0</v>
      </c>
      <c r="O564" s="35">
        <f t="shared" si="195"/>
        <v>0</v>
      </c>
      <c r="P564" s="35">
        <f t="shared" si="195"/>
        <v>0</v>
      </c>
      <c r="Q564" s="35">
        <f t="shared" si="195"/>
        <v>0</v>
      </c>
      <c r="R564" s="35">
        <f t="shared" si="195"/>
        <v>0</v>
      </c>
      <c r="S564" s="35">
        <f t="shared" si="195"/>
        <v>0</v>
      </c>
      <c r="T564" s="35">
        <f t="shared" si="195"/>
        <v>0</v>
      </c>
      <c r="U564" s="35">
        <f t="shared" si="195"/>
        <v>0</v>
      </c>
      <c r="V564" s="35">
        <f t="shared" si="195"/>
        <v>0</v>
      </c>
      <c r="W564" s="35">
        <f t="shared" si="195"/>
        <v>0</v>
      </c>
      <c r="X564" s="35">
        <f t="shared" si="195"/>
        <v>0</v>
      </c>
      <c r="Y564" s="35">
        <f t="shared" si="195"/>
        <v>0</v>
      </c>
      <c r="Z564" s="35">
        <f t="shared" si="195"/>
        <v>0</v>
      </c>
      <c r="AA564" s="35">
        <f t="shared" si="195"/>
        <v>0</v>
      </c>
      <c r="AB564" s="35">
        <f t="shared" si="195"/>
        <v>0</v>
      </c>
      <c r="AC564" s="35">
        <f t="shared" si="195"/>
        <v>0</v>
      </c>
      <c r="AD564" s="35">
        <f t="shared" si="195"/>
        <v>0</v>
      </c>
      <c r="AE564" s="35">
        <f t="shared" si="195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96">+D566+D567</f>
        <v>0</v>
      </c>
      <c r="E565" s="21">
        <f t="shared" si="196"/>
        <v>0</v>
      </c>
      <c r="F565" s="21">
        <f t="shared" si="196"/>
        <v>0</v>
      </c>
      <c r="G565" s="21">
        <f t="shared" si="196"/>
        <v>0</v>
      </c>
      <c r="H565" s="21">
        <f t="shared" si="196"/>
        <v>0</v>
      </c>
      <c r="I565" s="21">
        <f t="shared" si="196"/>
        <v>0</v>
      </c>
      <c r="J565" s="21">
        <f t="shared" si="196"/>
        <v>0</v>
      </c>
      <c r="K565" s="21">
        <f t="shared" si="196"/>
        <v>0</v>
      </c>
      <c r="L565" s="21">
        <f t="shared" si="196"/>
        <v>0</v>
      </c>
      <c r="M565" s="21">
        <f t="shared" si="196"/>
        <v>0</v>
      </c>
      <c r="N565" s="21">
        <f t="shared" si="196"/>
        <v>0</v>
      </c>
      <c r="O565" s="21">
        <f t="shared" si="196"/>
        <v>0</v>
      </c>
      <c r="P565" s="21">
        <f t="shared" si="196"/>
        <v>0</v>
      </c>
      <c r="Q565" s="21">
        <f t="shared" si="196"/>
        <v>0</v>
      </c>
      <c r="R565" s="21">
        <f t="shared" si="196"/>
        <v>0</v>
      </c>
      <c r="S565" s="21">
        <f t="shared" si="196"/>
        <v>0</v>
      </c>
      <c r="T565" s="21">
        <f t="shared" si="196"/>
        <v>0</v>
      </c>
      <c r="U565" s="21">
        <f t="shared" si="196"/>
        <v>0</v>
      </c>
      <c r="V565" s="21">
        <f t="shared" si="196"/>
        <v>0</v>
      </c>
      <c r="W565" s="21">
        <f t="shared" si="196"/>
        <v>0</v>
      </c>
      <c r="X565" s="21">
        <f t="shared" si="196"/>
        <v>0</v>
      </c>
      <c r="Y565" s="21">
        <f t="shared" si="196"/>
        <v>0</v>
      </c>
      <c r="Z565" s="21">
        <f t="shared" si="196"/>
        <v>0</v>
      </c>
      <c r="AA565" s="21">
        <f t="shared" si="196"/>
        <v>0</v>
      </c>
      <c r="AB565" s="21">
        <f t="shared" si="196"/>
        <v>0</v>
      </c>
      <c r="AC565" s="21">
        <f t="shared" si="196"/>
        <v>0</v>
      </c>
      <c r="AD565" s="21">
        <f t="shared" si="196"/>
        <v>0</v>
      </c>
      <c r="AE565" s="21">
        <f t="shared" si="196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98">+D401</f>
        <v>0</v>
      </c>
      <c r="E567" s="35">
        <f t="shared" si="198"/>
        <v>0</v>
      </c>
      <c r="F567" s="35">
        <f t="shared" si="198"/>
        <v>0</v>
      </c>
      <c r="G567" s="35">
        <f t="shared" si="198"/>
        <v>0</v>
      </c>
      <c r="H567" s="35">
        <f t="shared" si="198"/>
        <v>0</v>
      </c>
      <c r="I567" s="35">
        <f t="shared" si="198"/>
        <v>0</v>
      </c>
      <c r="J567" s="35">
        <f t="shared" si="198"/>
        <v>0</v>
      </c>
      <c r="K567" s="35">
        <f t="shared" si="198"/>
        <v>0</v>
      </c>
      <c r="L567" s="35">
        <f t="shared" si="198"/>
        <v>0</v>
      </c>
      <c r="M567" s="35">
        <f t="shared" si="198"/>
        <v>0</v>
      </c>
      <c r="N567" s="35">
        <f t="shared" si="198"/>
        <v>0</v>
      </c>
      <c r="O567" s="35">
        <f t="shared" si="198"/>
        <v>0</v>
      </c>
      <c r="P567" s="35">
        <f t="shared" si="198"/>
        <v>0</v>
      </c>
      <c r="Q567" s="35">
        <f t="shared" si="198"/>
        <v>0</v>
      </c>
      <c r="R567" s="35">
        <f t="shared" si="198"/>
        <v>0</v>
      </c>
      <c r="S567" s="35">
        <f t="shared" si="198"/>
        <v>0</v>
      </c>
      <c r="T567" s="35">
        <f t="shared" si="198"/>
        <v>0</v>
      </c>
      <c r="U567" s="35">
        <f t="shared" si="198"/>
        <v>0</v>
      </c>
      <c r="V567" s="35">
        <f t="shared" si="198"/>
        <v>0</v>
      </c>
      <c r="W567" s="35">
        <f t="shared" si="198"/>
        <v>0</v>
      </c>
      <c r="X567" s="35">
        <f t="shared" si="198"/>
        <v>0</v>
      </c>
      <c r="Y567" s="35">
        <f t="shared" si="198"/>
        <v>0</v>
      </c>
      <c r="Z567" s="35">
        <f t="shared" si="198"/>
        <v>0</v>
      </c>
      <c r="AA567" s="35">
        <f t="shared" si="198"/>
        <v>0</v>
      </c>
      <c r="AB567" s="35">
        <f t="shared" si="198"/>
        <v>0</v>
      </c>
      <c r="AC567" s="35">
        <f t="shared" si="198"/>
        <v>0</v>
      </c>
      <c r="AD567" s="35">
        <f t="shared" si="198"/>
        <v>0</v>
      </c>
      <c r="AE567" s="35">
        <f t="shared" si="198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99">+D569+D570</f>
        <v>0</v>
      </c>
      <c r="E568" s="21">
        <f t="shared" si="199"/>
        <v>0</v>
      </c>
      <c r="F568" s="21">
        <f t="shared" si="199"/>
        <v>0</v>
      </c>
      <c r="G568" s="21">
        <f t="shared" si="199"/>
        <v>0</v>
      </c>
      <c r="H568" s="21">
        <f t="shared" si="199"/>
        <v>0</v>
      </c>
      <c r="I568" s="21">
        <f t="shared" si="199"/>
        <v>0</v>
      </c>
      <c r="J568" s="21">
        <f t="shared" si="199"/>
        <v>0</v>
      </c>
      <c r="K568" s="21">
        <f t="shared" si="199"/>
        <v>0</v>
      </c>
      <c r="L568" s="21">
        <f t="shared" si="199"/>
        <v>0</v>
      </c>
      <c r="M568" s="21">
        <f t="shared" si="199"/>
        <v>0</v>
      </c>
      <c r="N568" s="21">
        <f t="shared" si="199"/>
        <v>0</v>
      </c>
      <c r="O568" s="21">
        <f t="shared" si="199"/>
        <v>0</v>
      </c>
      <c r="P568" s="21">
        <f t="shared" si="199"/>
        <v>0</v>
      </c>
      <c r="Q568" s="21">
        <f t="shared" si="199"/>
        <v>0</v>
      </c>
      <c r="R568" s="21">
        <f t="shared" si="199"/>
        <v>0</v>
      </c>
      <c r="S568" s="21">
        <f t="shared" si="199"/>
        <v>0</v>
      </c>
      <c r="T568" s="21">
        <f t="shared" si="199"/>
        <v>0</v>
      </c>
      <c r="U568" s="21">
        <f t="shared" si="199"/>
        <v>0</v>
      </c>
      <c r="V568" s="21">
        <f t="shared" si="199"/>
        <v>0</v>
      </c>
      <c r="W568" s="21">
        <f t="shared" si="199"/>
        <v>0</v>
      </c>
      <c r="X568" s="21">
        <f t="shared" si="199"/>
        <v>0</v>
      </c>
      <c r="Y568" s="21">
        <f t="shared" si="199"/>
        <v>0</v>
      </c>
      <c r="Z568" s="21">
        <f t="shared" si="199"/>
        <v>0</v>
      </c>
      <c r="AA568" s="21">
        <f t="shared" si="199"/>
        <v>0</v>
      </c>
      <c r="AB568" s="21">
        <f t="shared" si="199"/>
        <v>0</v>
      </c>
      <c r="AC568" s="21">
        <f t="shared" si="199"/>
        <v>0</v>
      </c>
      <c r="AD568" s="21">
        <f t="shared" si="199"/>
        <v>0</v>
      </c>
      <c r="AE568" s="21">
        <f t="shared" si="199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ref="D570:AE570" si="201">+D409</f>
        <v>0</v>
      </c>
      <c r="E570" s="35">
        <f t="shared" si="201"/>
        <v>0</v>
      </c>
      <c r="F570" s="35">
        <f t="shared" si="201"/>
        <v>0</v>
      </c>
      <c r="G570" s="35">
        <f t="shared" si="201"/>
        <v>0</v>
      </c>
      <c r="H570" s="35">
        <f t="shared" si="201"/>
        <v>0</v>
      </c>
      <c r="I570" s="35">
        <f t="shared" si="201"/>
        <v>0</v>
      </c>
      <c r="J570" s="35">
        <f t="shared" si="201"/>
        <v>0</v>
      </c>
      <c r="K570" s="35">
        <f t="shared" si="201"/>
        <v>0</v>
      </c>
      <c r="L570" s="35">
        <f t="shared" si="201"/>
        <v>0</v>
      </c>
      <c r="M570" s="35">
        <f t="shared" si="201"/>
        <v>0</v>
      </c>
      <c r="N570" s="35">
        <f t="shared" si="201"/>
        <v>0</v>
      </c>
      <c r="O570" s="35">
        <f t="shared" si="201"/>
        <v>0</v>
      </c>
      <c r="P570" s="35">
        <f t="shared" si="201"/>
        <v>0</v>
      </c>
      <c r="Q570" s="35">
        <f t="shared" si="201"/>
        <v>0</v>
      </c>
      <c r="R570" s="35">
        <f t="shared" si="201"/>
        <v>0</v>
      </c>
      <c r="S570" s="35">
        <f t="shared" si="201"/>
        <v>0</v>
      </c>
      <c r="T570" s="35">
        <f t="shared" si="201"/>
        <v>0</v>
      </c>
      <c r="U570" s="35">
        <f t="shared" si="201"/>
        <v>0</v>
      </c>
      <c r="V570" s="35">
        <f t="shared" si="201"/>
        <v>0</v>
      </c>
      <c r="W570" s="35">
        <f t="shared" si="201"/>
        <v>0</v>
      </c>
      <c r="X570" s="35">
        <f t="shared" si="201"/>
        <v>0</v>
      </c>
      <c r="Y570" s="35">
        <f t="shared" si="201"/>
        <v>0</v>
      </c>
      <c r="Z570" s="35">
        <f t="shared" si="201"/>
        <v>0</v>
      </c>
      <c r="AA570" s="35">
        <f t="shared" si="201"/>
        <v>0</v>
      </c>
      <c r="AB570" s="35">
        <f t="shared" si="201"/>
        <v>0</v>
      </c>
      <c r="AC570" s="35">
        <f t="shared" si="201"/>
        <v>0</v>
      </c>
      <c r="AD570" s="35">
        <f t="shared" si="201"/>
        <v>0</v>
      </c>
      <c r="AE570" s="35">
        <f t="shared" si="201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202">+D572+D573</f>
        <v>0</v>
      </c>
      <c r="E571" s="21">
        <f t="shared" si="202"/>
        <v>0</v>
      </c>
      <c r="F571" s="21">
        <f t="shared" si="202"/>
        <v>0</v>
      </c>
      <c r="G571" s="21">
        <f t="shared" si="202"/>
        <v>0</v>
      </c>
      <c r="H571" s="21">
        <f t="shared" si="202"/>
        <v>0</v>
      </c>
      <c r="I571" s="21">
        <f t="shared" si="202"/>
        <v>0</v>
      </c>
      <c r="J571" s="21">
        <f t="shared" si="202"/>
        <v>0</v>
      </c>
      <c r="K571" s="21">
        <f t="shared" si="202"/>
        <v>0</v>
      </c>
      <c r="L571" s="21">
        <f t="shared" si="202"/>
        <v>0</v>
      </c>
      <c r="M571" s="21">
        <f t="shared" si="202"/>
        <v>0</v>
      </c>
      <c r="N571" s="21">
        <f t="shared" si="202"/>
        <v>0</v>
      </c>
      <c r="O571" s="21">
        <f t="shared" si="202"/>
        <v>0</v>
      </c>
      <c r="P571" s="21">
        <f t="shared" si="202"/>
        <v>0</v>
      </c>
      <c r="Q571" s="21">
        <f t="shared" si="202"/>
        <v>0</v>
      </c>
      <c r="R571" s="21">
        <f t="shared" si="202"/>
        <v>0</v>
      </c>
      <c r="S571" s="21">
        <f t="shared" si="202"/>
        <v>0</v>
      </c>
      <c r="T571" s="21">
        <f t="shared" si="202"/>
        <v>0</v>
      </c>
      <c r="U571" s="21">
        <f t="shared" si="202"/>
        <v>0</v>
      </c>
      <c r="V571" s="21">
        <f t="shared" si="202"/>
        <v>0</v>
      </c>
      <c r="W571" s="21">
        <f t="shared" si="202"/>
        <v>0</v>
      </c>
      <c r="X571" s="21">
        <f t="shared" si="202"/>
        <v>0</v>
      </c>
      <c r="Y571" s="21">
        <f t="shared" si="202"/>
        <v>0</v>
      </c>
      <c r="Z571" s="21">
        <f t="shared" si="202"/>
        <v>0</v>
      </c>
      <c r="AA571" s="21">
        <f t="shared" si="202"/>
        <v>0</v>
      </c>
      <c r="AB571" s="21">
        <f t="shared" si="202"/>
        <v>0</v>
      </c>
      <c r="AC571" s="21">
        <f t="shared" si="202"/>
        <v>0</v>
      </c>
      <c r="AD571" s="21">
        <f t="shared" si="202"/>
        <v>0</v>
      </c>
      <c r="AE571" s="21">
        <f t="shared" si="202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ref="D573:AE573" si="204">+D417</f>
        <v>0</v>
      </c>
      <c r="E573" s="35">
        <f t="shared" si="204"/>
        <v>0</v>
      </c>
      <c r="F573" s="35">
        <f t="shared" si="204"/>
        <v>0</v>
      </c>
      <c r="G573" s="35">
        <f t="shared" si="204"/>
        <v>0</v>
      </c>
      <c r="H573" s="35">
        <f t="shared" si="204"/>
        <v>0</v>
      </c>
      <c r="I573" s="35">
        <f t="shared" si="204"/>
        <v>0</v>
      </c>
      <c r="J573" s="35">
        <f t="shared" si="204"/>
        <v>0</v>
      </c>
      <c r="K573" s="35">
        <f t="shared" si="204"/>
        <v>0</v>
      </c>
      <c r="L573" s="35">
        <f t="shared" si="204"/>
        <v>0</v>
      </c>
      <c r="M573" s="35">
        <f t="shared" si="204"/>
        <v>0</v>
      </c>
      <c r="N573" s="35">
        <f t="shared" si="204"/>
        <v>0</v>
      </c>
      <c r="O573" s="35">
        <f t="shared" si="204"/>
        <v>0</v>
      </c>
      <c r="P573" s="35">
        <f t="shared" si="204"/>
        <v>0</v>
      </c>
      <c r="Q573" s="35">
        <f t="shared" si="204"/>
        <v>0</v>
      </c>
      <c r="R573" s="35">
        <f t="shared" si="204"/>
        <v>0</v>
      </c>
      <c r="S573" s="35">
        <f t="shared" si="204"/>
        <v>0</v>
      </c>
      <c r="T573" s="35">
        <f t="shared" si="204"/>
        <v>0</v>
      </c>
      <c r="U573" s="35">
        <f t="shared" si="204"/>
        <v>0</v>
      </c>
      <c r="V573" s="35">
        <f t="shared" si="204"/>
        <v>0</v>
      </c>
      <c r="W573" s="35">
        <f t="shared" si="204"/>
        <v>0</v>
      </c>
      <c r="X573" s="35">
        <f t="shared" si="204"/>
        <v>0</v>
      </c>
      <c r="Y573" s="35">
        <f t="shared" si="204"/>
        <v>0</v>
      </c>
      <c r="Z573" s="35">
        <f t="shared" si="204"/>
        <v>0</v>
      </c>
      <c r="AA573" s="35">
        <f t="shared" si="204"/>
        <v>0</v>
      </c>
      <c r="AB573" s="35">
        <f t="shared" si="204"/>
        <v>0</v>
      </c>
      <c r="AC573" s="35">
        <f t="shared" si="204"/>
        <v>0</v>
      </c>
      <c r="AD573" s="35">
        <f t="shared" si="204"/>
        <v>0</v>
      </c>
      <c r="AE573" s="35">
        <f t="shared" si="204"/>
        <v>0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205">+D423</f>
        <v>0</v>
      </c>
      <c r="E574" s="37">
        <f t="shared" si="205"/>
        <v>0</v>
      </c>
      <c r="F574" s="37">
        <f t="shared" si="205"/>
        <v>0</v>
      </c>
      <c r="G574" s="37">
        <f t="shared" si="205"/>
        <v>0</v>
      </c>
      <c r="H574" s="37">
        <f t="shared" si="205"/>
        <v>0</v>
      </c>
      <c r="I574" s="37">
        <f t="shared" si="205"/>
        <v>0</v>
      </c>
      <c r="J574" s="37">
        <f t="shared" si="205"/>
        <v>0</v>
      </c>
      <c r="K574" s="37">
        <f t="shared" si="205"/>
        <v>0</v>
      </c>
      <c r="L574" s="37">
        <f t="shared" si="205"/>
        <v>0</v>
      </c>
      <c r="M574" s="37">
        <f t="shared" si="205"/>
        <v>0</v>
      </c>
      <c r="N574" s="37">
        <f t="shared" si="205"/>
        <v>0</v>
      </c>
      <c r="O574" s="37">
        <f t="shared" si="205"/>
        <v>0</v>
      </c>
      <c r="P574" s="37">
        <f t="shared" si="205"/>
        <v>0</v>
      </c>
      <c r="Q574" s="37">
        <f t="shared" si="205"/>
        <v>0</v>
      </c>
      <c r="R574" s="37">
        <f t="shared" si="205"/>
        <v>0</v>
      </c>
      <c r="S574" s="37">
        <f t="shared" si="205"/>
        <v>0</v>
      </c>
      <c r="T574" s="37">
        <f t="shared" si="205"/>
        <v>0</v>
      </c>
      <c r="U574" s="37">
        <f t="shared" si="205"/>
        <v>0</v>
      </c>
      <c r="V574" s="37">
        <f t="shared" si="205"/>
        <v>0</v>
      </c>
      <c r="W574" s="37">
        <f t="shared" si="205"/>
        <v>0</v>
      </c>
      <c r="X574" s="37">
        <f t="shared" si="205"/>
        <v>0</v>
      </c>
      <c r="Y574" s="37">
        <f t="shared" si="205"/>
        <v>0</v>
      </c>
      <c r="Z574" s="37">
        <f t="shared" si="205"/>
        <v>0</v>
      </c>
      <c r="AA574" s="37">
        <f t="shared" si="205"/>
        <v>0</v>
      </c>
      <c r="AB574" s="37">
        <f t="shared" si="205"/>
        <v>0</v>
      </c>
      <c r="AC574" s="37">
        <f t="shared" si="205"/>
        <v>0</v>
      </c>
      <c r="AD574" s="37">
        <f t="shared" si="205"/>
        <v>0</v>
      </c>
      <c r="AE574" s="37">
        <f t="shared" si="205"/>
        <v>0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21.072789575579542</v>
      </c>
      <c r="D576" s="28">
        <f t="shared" ref="D576:AE576" si="207">+D577+D578+D579+D580+D581</f>
        <v>21.502749039340465</v>
      </c>
      <c r="E576" s="28">
        <f t="shared" si="207"/>
        <v>21.671585626172643</v>
      </c>
      <c r="F576" s="28">
        <f t="shared" si="207"/>
        <v>21.411051169470539</v>
      </c>
      <c r="G576" s="28">
        <f t="shared" si="207"/>
        <v>21.492075564346401</v>
      </c>
      <c r="H576" s="28">
        <f t="shared" si="207"/>
        <v>22.816676985636477</v>
      </c>
      <c r="I576" s="28">
        <f t="shared" si="207"/>
        <v>37.677085770020184</v>
      </c>
      <c r="J576" s="28">
        <f t="shared" si="207"/>
        <v>38.961349659344584</v>
      </c>
      <c r="K576" s="28">
        <f t="shared" si="207"/>
        <v>39.881012143432947</v>
      </c>
      <c r="L576" s="28">
        <f t="shared" si="207"/>
        <v>40.550893757316238</v>
      </c>
      <c r="M576" s="28">
        <f t="shared" si="207"/>
        <v>41.494428743295231</v>
      </c>
      <c r="N576" s="28">
        <f t="shared" si="207"/>
        <v>39.136956534396219</v>
      </c>
      <c r="O576" s="28">
        <f t="shared" si="207"/>
        <v>35.70527122721569</v>
      </c>
      <c r="P576" s="28">
        <f t="shared" si="207"/>
        <v>39.221467504241595</v>
      </c>
      <c r="Q576" s="28">
        <f t="shared" si="207"/>
        <v>46.090775986458802</v>
      </c>
      <c r="R576" s="28">
        <f t="shared" si="207"/>
        <v>26.527619783272286</v>
      </c>
      <c r="S576" s="28">
        <f t="shared" si="207"/>
        <v>32.252158944321515</v>
      </c>
      <c r="T576" s="28">
        <f t="shared" si="207"/>
        <v>33.706998537670941</v>
      </c>
      <c r="U576" s="28">
        <f t="shared" si="207"/>
        <v>32.959007491216184</v>
      </c>
      <c r="V576" s="28">
        <f t="shared" si="207"/>
        <v>32.676598836635691</v>
      </c>
      <c r="W576" s="28">
        <f t="shared" si="207"/>
        <v>39.450325846613154</v>
      </c>
      <c r="X576" s="28">
        <f t="shared" si="207"/>
        <v>44.90847284345675</v>
      </c>
      <c r="Y576" s="28">
        <f t="shared" si="207"/>
        <v>47.541615367799906</v>
      </c>
      <c r="Z576" s="28">
        <f t="shared" si="207"/>
        <v>51.825925730116502</v>
      </c>
      <c r="AA576" s="28">
        <f t="shared" si="207"/>
        <v>60.427768468689493</v>
      </c>
      <c r="AB576" s="28">
        <f t="shared" si="207"/>
        <v>69.171063024533524</v>
      </c>
      <c r="AC576" s="28">
        <f t="shared" si="207"/>
        <v>71.176940974376635</v>
      </c>
      <c r="AD576" s="28">
        <f t="shared" si="207"/>
        <v>79.177269094753996</v>
      </c>
      <c r="AE576" s="28">
        <f t="shared" si="207"/>
        <v>86.61863140365449</v>
      </c>
    </row>
    <row r="577" spans="1:31" x14ac:dyDescent="0.2">
      <c r="A577" s="9" t="s">
        <v>723</v>
      </c>
      <c r="B577" s="4" t="s">
        <v>724</v>
      </c>
      <c r="C577" s="37">
        <f>+C426</f>
        <v>9.8818588602850905</v>
      </c>
      <c r="D577" s="37">
        <f t="shared" ref="D577:AE577" si="208">+D426</f>
        <v>10.177376887042188</v>
      </c>
      <c r="E577" s="37">
        <f t="shared" si="208"/>
        <v>10.513241714657974</v>
      </c>
      <c r="F577" s="37">
        <f t="shared" si="208"/>
        <v>11.07377818205779</v>
      </c>
      <c r="G577" s="37">
        <f t="shared" si="208"/>
        <v>11.642749986944223</v>
      </c>
      <c r="H577" s="37">
        <f t="shared" si="208"/>
        <v>12.216791241563486</v>
      </c>
      <c r="I577" s="37">
        <f t="shared" si="208"/>
        <v>12.818162972151434</v>
      </c>
      <c r="J577" s="37">
        <f t="shared" si="208"/>
        <v>13.453286438765126</v>
      </c>
      <c r="K577" s="37">
        <f t="shared" si="208"/>
        <v>14.107574038819557</v>
      </c>
      <c r="L577" s="37">
        <f t="shared" si="208"/>
        <v>14.761152362977644</v>
      </c>
      <c r="M577" s="37">
        <f t="shared" si="208"/>
        <v>15.384367137021361</v>
      </c>
      <c r="N577" s="37">
        <f t="shared" si="208"/>
        <v>16.01324780628433</v>
      </c>
      <c r="O577" s="37">
        <f t="shared" si="208"/>
        <v>16.630121857625518</v>
      </c>
      <c r="P577" s="37">
        <f t="shared" si="208"/>
        <v>17.317473708325437</v>
      </c>
      <c r="Q577" s="37">
        <f t="shared" si="208"/>
        <v>17.967883294242341</v>
      </c>
      <c r="R577" s="37">
        <f t="shared" si="208"/>
        <v>18.50226639116083</v>
      </c>
      <c r="S577" s="37">
        <f t="shared" si="208"/>
        <v>19.941010612356184</v>
      </c>
      <c r="T577" s="37">
        <f t="shared" si="208"/>
        <v>21.35034309138166</v>
      </c>
      <c r="U577" s="37">
        <f t="shared" si="208"/>
        <v>22.858651422386359</v>
      </c>
      <c r="V577" s="37">
        <f t="shared" si="208"/>
        <v>26.524301865642702</v>
      </c>
      <c r="W577" s="37">
        <f t="shared" si="208"/>
        <v>29.943671796160903</v>
      </c>
      <c r="X577" s="37">
        <f t="shared" si="208"/>
        <v>35.416211585477804</v>
      </c>
      <c r="Y577" s="37">
        <f t="shared" si="208"/>
        <v>39.334826940134718</v>
      </c>
      <c r="Z577" s="37">
        <f t="shared" si="208"/>
        <v>43.790473794086637</v>
      </c>
      <c r="AA577" s="37">
        <f t="shared" si="208"/>
        <v>49.094376675962643</v>
      </c>
      <c r="AB577" s="37">
        <f t="shared" si="208"/>
        <v>55.821118182763321</v>
      </c>
      <c r="AC577" s="37">
        <f t="shared" si="208"/>
        <v>61.015953594971336</v>
      </c>
      <c r="AD577" s="37">
        <f t="shared" si="208"/>
        <v>68.491105426287177</v>
      </c>
      <c r="AE577" s="37">
        <f t="shared" si="208"/>
        <v>75.025031120007554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0</v>
      </c>
      <c r="R578" s="35">
        <f t="shared" si="209"/>
        <v>0</v>
      </c>
      <c r="S578" s="35">
        <f t="shared" ref="D578:AE579" si="210">+S430</f>
        <v>0</v>
      </c>
      <c r="T578" s="35">
        <f t="shared" si="210"/>
        <v>0</v>
      </c>
      <c r="U578" s="35">
        <f t="shared" si="210"/>
        <v>0</v>
      </c>
      <c r="V578" s="35">
        <f t="shared" si="210"/>
        <v>0</v>
      </c>
      <c r="W578" s="35">
        <f t="shared" si="210"/>
        <v>0</v>
      </c>
      <c r="X578" s="35">
        <f t="shared" si="210"/>
        <v>0</v>
      </c>
      <c r="Y578" s="35">
        <f t="shared" si="210"/>
        <v>0</v>
      </c>
      <c r="Z578" s="35">
        <f t="shared" si="210"/>
        <v>0</v>
      </c>
      <c r="AA578" s="35">
        <f t="shared" si="210"/>
        <v>0</v>
      </c>
      <c r="AB578" s="35">
        <f t="shared" si="210"/>
        <v>0</v>
      </c>
      <c r="AC578" s="35">
        <f t="shared" si="210"/>
        <v>0</v>
      </c>
      <c r="AD578" s="35">
        <f t="shared" si="210"/>
        <v>0</v>
      </c>
      <c r="AE578" s="35">
        <f t="shared" si="210"/>
        <v>0</v>
      </c>
    </row>
    <row r="579" spans="1:31" x14ac:dyDescent="0.2">
      <c r="A579" s="9" t="s">
        <v>730</v>
      </c>
      <c r="B579" s="4" t="s">
        <v>731</v>
      </c>
      <c r="C579" s="35">
        <f t="shared" si="209"/>
        <v>0.24032718571127368</v>
      </c>
      <c r="D579" s="35">
        <f t="shared" si="210"/>
        <v>0.24882487445432769</v>
      </c>
      <c r="E579" s="35">
        <f t="shared" si="210"/>
        <v>0.25534873586098661</v>
      </c>
      <c r="F579" s="35">
        <f t="shared" si="210"/>
        <v>0.26309653100953079</v>
      </c>
      <c r="G579" s="35">
        <f t="shared" si="210"/>
        <v>0.26930081868242445</v>
      </c>
      <c r="H579" s="35">
        <f t="shared" si="210"/>
        <v>0.27981626998275339</v>
      </c>
      <c r="I579" s="35">
        <f t="shared" si="210"/>
        <v>0.28895553775253713</v>
      </c>
      <c r="J579" s="35">
        <f t="shared" si="210"/>
        <v>0.29894887363882722</v>
      </c>
      <c r="K579" s="35">
        <f t="shared" si="210"/>
        <v>0.30538032191055592</v>
      </c>
      <c r="L579" s="35">
        <f t="shared" si="210"/>
        <v>0.3058562466271349</v>
      </c>
      <c r="M579" s="35">
        <f t="shared" si="210"/>
        <v>0.31346412659153433</v>
      </c>
      <c r="N579" s="35">
        <f t="shared" si="210"/>
        <v>0.31994115765558656</v>
      </c>
      <c r="O579" s="35">
        <f t="shared" si="210"/>
        <v>0.3435592333927116</v>
      </c>
      <c r="P579" s="35">
        <f t="shared" si="210"/>
        <v>0.3408251467532839</v>
      </c>
      <c r="Q579" s="35">
        <f t="shared" si="210"/>
        <v>0.31929910962421021</v>
      </c>
      <c r="R579" s="35">
        <f t="shared" si="210"/>
        <v>0.3067398637490425</v>
      </c>
      <c r="S579" s="35">
        <f t="shared" si="210"/>
        <v>0.31637389777535441</v>
      </c>
      <c r="T579" s="35">
        <f t="shared" si="210"/>
        <v>0.32581029574987941</v>
      </c>
      <c r="U579" s="35">
        <f t="shared" si="210"/>
        <v>0.34153011715444015</v>
      </c>
      <c r="V579" s="35">
        <f t="shared" si="210"/>
        <v>0.32958461333969519</v>
      </c>
      <c r="W579" s="35">
        <f t="shared" si="210"/>
        <v>0.32962436676302675</v>
      </c>
      <c r="X579" s="35">
        <f t="shared" si="210"/>
        <v>0.31942663574912988</v>
      </c>
      <c r="Y579" s="35">
        <f t="shared" si="210"/>
        <v>0.36827503368926229</v>
      </c>
      <c r="Z579" s="35">
        <f t="shared" si="210"/>
        <v>0.41485310449184676</v>
      </c>
      <c r="AA579" s="35">
        <f t="shared" si="210"/>
        <v>0.5214147790415018</v>
      </c>
      <c r="AB579" s="35">
        <f t="shared" si="210"/>
        <v>0.48198606025692892</v>
      </c>
      <c r="AC579" s="35">
        <f t="shared" si="210"/>
        <v>0.60004930157480596</v>
      </c>
      <c r="AD579" s="35">
        <f t="shared" si="210"/>
        <v>0.53269974996272773</v>
      </c>
      <c r="AE579" s="35">
        <f t="shared" si="210"/>
        <v>0.55182310655805122</v>
      </c>
    </row>
    <row r="580" spans="1:31" x14ac:dyDescent="0.2">
      <c r="A580" s="9" t="s">
        <v>736</v>
      </c>
      <c r="B580" s="4" t="s">
        <v>737</v>
      </c>
      <c r="C580" s="35">
        <f>+C434</f>
        <v>10.950603529583177</v>
      </c>
      <c r="D580" s="35">
        <f t="shared" ref="D580:AE580" si="211">+D434</f>
        <v>11.076547277843947</v>
      </c>
      <c r="E580" s="35">
        <f t="shared" si="211"/>
        <v>10.902995175653682</v>
      </c>
      <c r="F580" s="35">
        <f t="shared" si="211"/>
        <v>10.074176456403219</v>
      </c>
      <c r="G580" s="35">
        <f t="shared" si="211"/>
        <v>9.5800247587197536</v>
      </c>
      <c r="H580" s="35">
        <f t="shared" si="211"/>
        <v>10.320069474090237</v>
      </c>
      <c r="I580" s="35">
        <f t="shared" si="211"/>
        <v>24.569967260116215</v>
      </c>
      <c r="J580" s="35">
        <f t="shared" si="211"/>
        <v>25.209114346940634</v>
      </c>
      <c r="K580" s="35">
        <f t="shared" si="211"/>
        <v>25.468057782702836</v>
      </c>
      <c r="L580" s="35">
        <f t="shared" si="211"/>
        <v>25.483885147711458</v>
      </c>
      <c r="M580" s="35">
        <f t="shared" si="211"/>
        <v>25.79659747968234</v>
      </c>
      <c r="N580" s="35">
        <f t="shared" si="211"/>
        <v>22.803767570456301</v>
      </c>
      <c r="O580" s="35">
        <f t="shared" si="211"/>
        <v>18.731590136197465</v>
      </c>
      <c r="P580" s="35">
        <f t="shared" si="211"/>
        <v>21.563168649162876</v>
      </c>
      <c r="Q580" s="35">
        <f t="shared" si="211"/>
        <v>27.803593582592249</v>
      </c>
      <c r="R580" s="35">
        <f t="shared" si="211"/>
        <v>7.7186135283624129</v>
      </c>
      <c r="S580" s="35">
        <f t="shared" si="211"/>
        <v>11.99477443418998</v>
      </c>
      <c r="T580" s="35">
        <f t="shared" si="211"/>
        <v>12.030845150539399</v>
      </c>
      <c r="U580" s="35">
        <f t="shared" si="211"/>
        <v>9.7588259516753801</v>
      </c>
      <c r="V580" s="35">
        <f t="shared" si="211"/>
        <v>5.8227123576532964</v>
      </c>
      <c r="W580" s="35">
        <f t="shared" si="211"/>
        <v>9.17702968368922</v>
      </c>
      <c r="X580" s="35">
        <f t="shared" si="211"/>
        <v>9.1728346222298178</v>
      </c>
      <c r="Y580" s="35">
        <f t="shared" si="211"/>
        <v>7.8385133939759211</v>
      </c>
      <c r="Z580" s="35">
        <f t="shared" si="211"/>
        <v>7.6205988315380191</v>
      </c>
      <c r="AA580" s="35">
        <f t="shared" si="211"/>
        <v>10.81197701368535</v>
      </c>
      <c r="AB580" s="35">
        <f t="shared" si="211"/>
        <v>12.867958781513277</v>
      </c>
      <c r="AC580" s="35">
        <f t="shared" si="211"/>
        <v>9.5609380778304924</v>
      </c>
      <c r="AD580" s="35">
        <f t="shared" si="211"/>
        <v>10.153463918504087</v>
      </c>
      <c r="AE580" s="35">
        <f t="shared" si="211"/>
        <v>11.041777177088896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2405.8609657195111</v>
      </c>
      <c r="D599" s="28">
        <f t="shared" si="218"/>
        <v>1558.0016010084139</v>
      </c>
      <c r="E599" s="28">
        <f t="shared" si="218"/>
        <v>1202.5021553259053</v>
      </c>
      <c r="F599" s="28">
        <f t="shared" si="218"/>
        <v>1376.8797444022903</v>
      </c>
      <c r="G599" s="28">
        <f t="shared" si="218"/>
        <v>2000.4687365212492</v>
      </c>
      <c r="H599" s="28">
        <f t="shared" si="218"/>
        <v>2328.0745991852027</v>
      </c>
      <c r="I599" s="28">
        <f t="shared" si="218"/>
        <v>3163.4239499013702</v>
      </c>
      <c r="J599" s="28">
        <f t="shared" si="218"/>
        <v>3149.0119080070735</v>
      </c>
      <c r="K599" s="28">
        <f t="shared" si="218"/>
        <v>3603.5178739421385</v>
      </c>
      <c r="L599" s="28">
        <f t="shared" si="218"/>
        <v>3607.4384647787692</v>
      </c>
      <c r="M599" s="28">
        <f t="shared" si="218"/>
        <v>2885.745567954737</v>
      </c>
      <c r="N599" s="28">
        <f t="shared" si="218"/>
        <v>2861.6224398949812</v>
      </c>
      <c r="O599" s="28">
        <f t="shared" si="218"/>
        <v>3191.9178216062433</v>
      </c>
      <c r="P599" s="28">
        <f t="shared" si="218"/>
        <v>3361.1500912462002</v>
      </c>
      <c r="Q599" s="28">
        <f t="shared" si="218"/>
        <v>3338.0477249914697</v>
      </c>
      <c r="R599" s="28">
        <f t="shared" si="218"/>
        <v>3135.0300508352052</v>
      </c>
      <c r="S599" s="28">
        <f t="shared" si="218"/>
        <v>3619.487573082069</v>
      </c>
      <c r="T599" s="28">
        <f t="shared" si="218"/>
        <v>3893.5441199005363</v>
      </c>
      <c r="U599" s="28">
        <f t="shared" si="218"/>
        <v>3868.2326592807262</v>
      </c>
      <c r="V599" s="28">
        <f t="shared" si="218"/>
        <v>4330.1651502893919</v>
      </c>
      <c r="W599" s="28">
        <f t="shared" si="218"/>
        <v>5610.0828824916834</v>
      </c>
      <c r="X599" s="28">
        <f t="shared" si="218"/>
        <v>6236.2656105696879</v>
      </c>
      <c r="Y599" s="28">
        <f t="shared" si="218"/>
        <v>5801.1620227504518</v>
      </c>
      <c r="Z599" s="28">
        <f t="shared" si="218"/>
        <v>5864.1980130112952</v>
      </c>
      <c r="AA599" s="28">
        <f t="shared" si="218"/>
        <v>6247.6748666705389</v>
      </c>
      <c r="AB599" s="28">
        <f t="shared" si="218"/>
        <v>7984.9834179184991</v>
      </c>
      <c r="AC599" s="28">
        <f t="shared" si="218"/>
        <v>6421.6685760947566</v>
      </c>
      <c r="AD599" s="28">
        <f t="shared" si="218"/>
        <v>6311.81276859431</v>
      </c>
      <c r="AE599" s="28">
        <f t="shared" si="218"/>
        <v>7272.3779674414291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2344.6888979433338</v>
      </c>
      <c r="D600" s="28">
        <f t="shared" si="219"/>
        <v>1496.6668048302088</v>
      </c>
      <c r="E600" s="28">
        <f t="shared" si="219"/>
        <v>1121.1355520762902</v>
      </c>
      <c r="F600" s="28">
        <f t="shared" si="219"/>
        <v>1290.4494052277246</v>
      </c>
      <c r="G600" s="28">
        <f t="shared" si="219"/>
        <v>1910.5152310374199</v>
      </c>
      <c r="H600" s="28">
        <f t="shared" si="219"/>
        <v>2229.9354315947076</v>
      </c>
      <c r="I600" s="28">
        <f t="shared" si="219"/>
        <v>3044.5672428275561</v>
      </c>
      <c r="J600" s="28">
        <f t="shared" si="219"/>
        <v>3020.9900741232077</v>
      </c>
      <c r="K600" s="28">
        <f t="shared" si="219"/>
        <v>3471.3631344000032</v>
      </c>
      <c r="L600" s="28">
        <f t="shared" si="219"/>
        <v>3467.885949159263</v>
      </c>
      <c r="M600" s="28">
        <f t="shared" si="219"/>
        <v>2741.037621194419</v>
      </c>
      <c r="N600" s="28">
        <f t="shared" si="219"/>
        <v>2714.5388948700388</v>
      </c>
      <c r="O600" s="28">
        <f t="shared" si="219"/>
        <v>3045.5486988538919</v>
      </c>
      <c r="P600" s="28">
        <f t="shared" si="219"/>
        <v>3200.8328841852276</v>
      </c>
      <c r="Q600" s="28">
        <f t="shared" si="219"/>
        <v>3163.573791090856</v>
      </c>
      <c r="R600" s="28">
        <f t="shared" si="219"/>
        <v>2985.0715719892387</v>
      </c>
      <c r="S600" s="28">
        <f t="shared" si="219"/>
        <v>3441.3171750918814</v>
      </c>
      <c r="T600" s="28">
        <f t="shared" si="219"/>
        <v>3711.4156136087149</v>
      </c>
      <c r="U600" s="28">
        <f t="shared" si="219"/>
        <v>3687.3935873813457</v>
      </c>
      <c r="V600" s="28">
        <f t="shared" si="219"/>
        <v>4158.9299886997533</v>
      </c>
      <c r="W600" s="28">
        <f t="shared" si="219"/>
        <v>5390.1736359572133</v>
      </c>
      <c r="X600" s="28">
        <f t="shared" si="219"/>
        <v>6015.0506562308638</v>
      </c>
      <c r="Y600" s="28">
        <f t="shared" si="219"/>
        <v>5576.1121062862167</v>
      </c>
      <c r="Z600" s="28">
        <f t="shared" si="219"/>
        <v>5616.215102719706</v>
      </c>
      <c r="AA600" s="28">
        <f t="shared" si="219"/>
        <v>5783.1454934645071</v>
      </c>
      <c r="AB600" s="28">
        <f t="shared" si="219"/>
        <v>7447.2187710017806</v>
      </c>
      <c r="AC600" s="28">
        <f t="shared" si="219"/>
        <v>5880.0507942410413</v>
      </c>
      <c r="AD600" s="28">
        <f t="shared" si="219"/>
        <v>5852.150797248918</v>
      </c>
      <c r="AE600" s="28">
        <f t="shared" si="219"/>
        <v>6807.5802411070317</v>
      </c>
    </row>
    <row r="601" spans="1:31" x14ac:dyDescent="0.2">
      <c r="A601" s="8" t="s">
        <v>23</v>
      </c>
      <c r="B601" s="4" t="s">
        <v>24</v>
      </c>
      <c r="C601" s="90">
        <f>+C457</f>
        <v>2344.6888979433338</v>
      </c>
      <c r="D601" s="90">
        <f t="shared" ref="D601:AE601" si="220">+D457</f>
        <v>1496.6668048302088</v>
      </c>
      <c r="E601" s="90">
        <f t="shared" si="220"/>
        <v>1121.1355520762902</v>
      </c>
      <c r="F601" s="90">
        <f t="shared" si="220"/>
        <v>1290.4494052277246</v>
      </c>
      <c r="G601" s="90">
        <f t="shared" si="220"/>
        <v>1910.5152310374199</v>
      </c>
      <c r="H601" s="90">
        <f t="shared" si="220"/>
        <v>2229.9354315947076</v>
      </c>
      <c r="I601" s="90">
        <f t="shared" si="220"/>
        <v>3044.5672428275561</v>
      </c>
      <c r="J601" s="90">
        <f t="shared" si="220"/>
        <v>3020.9900741232077</v>
      </c>
      <c r="K601" s="90">
        <f t="shared" si="220"/>
        <v>3471.3631344000032</v>
      </c>
      <c r="L601" s="90">
        <f t="shared" si="220"/>
        <v>3467.885949159263</v>
      </c>
      <c r="M601" s="90">
        <f t="shared" si="220"/>
        <v>2741.037621194419</v>
      </c>
      <c r="N601" s="90">
        <f t="shared" si="220"/>
        <v>2714.5388948700388</v>
      </c>
      <c r="O601" s="90">
        <f t="shared" si="220"/>
        <v>3045.5486988538919</v>
      </c>
      <c r="P601" s="90">
        <f t="shared" si="220"/>
        <v>3200.8328841852276</v>
      </c>
      <c r="Q601" s="90">
        <f t="shared" si="220"/>
        <v>3163.573791090856</v>
      </c>
      <c r="R601" s="90">
        <f t="shared" si="220"/>
        <v>2985.0715719892387</v>
      </c>
      <c r="S601" s="90">
        <f t="shared" si="220"/>
        <v>3441.3171750918814</v>
      </c>
      <c r="T601" s="90">
        <f t="shared" si="220"/>
        <v>3711.4156136087149</v>
      </c>
      <c r="U601" s="90">
        <f t="shared" si="220"/>
        <v>3687.3935873813457</v>
      </c>
      <c r="V601" s="90">
        <f t="shared" si="220"/>
        <v>4158.9299886997533</v>
      </c>
      <c r="W601" s="90">
        <f t="shared" si="220"/>
        <v>5390.1736359572133</v>
      </c>
      <c r="X601" s="90">
        <f t="shared" si="220"/>
        <v>6015.0506562308638</v>
      </c>
      <c r="Y601" s="90">
        <f t="shared" si="220"/>
        <v>5576.1121062862167</v>
      </c>
      <c r="Z601" s="90">
        <f t="shared" si="220"/>
        <v>5616.215102719706</v>
      </c>
      <c r="AA601" s="90">
        <f t="shared" si="220"/>
        <v>5783.1454934645071</v>
      </c>
      <c r="AB601" s="90">
        <f t="shared" si="220"/>
        <v>7447.2187710017806</v>
      </c>
      <c r="AC601" s="90">
        <f t="shared" si="220"/>
        <v>5880.0507942410413</v>
      </c>
      <c r="AD601" s="90">
        <f t="shared" si="220"/>
        <v>5852.1360044350604</v>
      </c>
      <c r="AE601" s="90">
        <f t="shared" si="220"/>
        <v>6807.4733398948883</v>
      </c>
    </row>
    <row r="602" spans="1:31" x14ac:dyDescent="0.2">
      <c r="A602" s="9" t="s">
        <v>142</v>
      </c>
      <c r="B602" s="4" t="s">
        <v>143</v>
      </c>
      <c r="C602" s="90">
        <f>+C463</f>
        <v>0</v>
      </c>
      <c r="D602" s="90">
        <f t="shared" ref="D602:AE602" si="221">+D463</f>
        <v>0</v>
      </c>
      <c r="E602" s="90">
        <f t="shared" si="221"/>
        <v>0</v>
      </c>
      <c r="F602" s="90">
        <f t="shared" si="221"/>
        <v>0</v>
      </c>
      <c r="G602" s="90">
        <f t="shared" si="221"/>
        <v>0</v>
      </c>
      <c r="H602" s="90">
        <f t="shared" si="221"/>
        <v>0</v>
      </c>
      <c r="I602" s="90">
        <f t="shared" si="221"/>
        <v>0</v>
      </c>
      <c r="J602" s="90">
        <f t="shared" si="221"/>
        <v>0</v>
      </c>
      <c r="K602" s="90">
        <f t="shared" si="221"/>
        <v>0</v>
      </c>
      <c r="L602" s="90">
        <f t="shared" si="221"/>
        <v>0</v>
      </c>
      <c r="M602" s="90">
        <f t="shared" si="221"/>
        <v>0</v>
      </c>
      <c r="N602" s="90">
        <f t="shared" si="221"/>
        <v>0</v>
      </c>
      <c r="O602" s="90">
        <f t="shared" si="221"/>
        <v>0</v>
      </c>
      <c r="P602" s="90">
        <f t="shared" si="221"/>
        <v>0</v>
      </c>
      <c r="Q602" s="90">
        <f t="shared" si="221"/>
        <v>0</v>
      </c>
      <c r="R602" s="90">
        <f t="shared" si="221"/>
        <v>0</v>
      </c>
      <c r="S602" s="90">
        <f t="shared" si="221"/>
        <v>0</v>
      </c>
      <c r="T602" s="90">
        <f t="shared" si="221"/>
        <v>0</v>
      </c>
      <c r="U602" s="90">
        <f t="shared" si="221"/>
        <v>0</v>
      </c>
      <c r="V602" s="90">
        <f t="shared" si="221"/>
        <v>0</v>
      </c>
      <c r="W602" s="90">
        <f t="shared" si="221"/>
        <v>0</v>
      </c>
      <c r="X602" s="90">
        <f t="shared" si="221"/>
        <v>0</v>
      </c>
      <c r="Y602" s="90">
        <f t="shared" si="221"/>
        <v>0</v>
      </c>
      <c r="Z602" s="90">
        <f t="shared" si="221"/>
        <v>0</v>
      </c>
      <c r="AA602" s="90">
        <f t="shared" si="221"/>
        <v>0</v>
      </c>
      <c r="AB602" s="90">
        <f t="shared" si="221"/>
        <v>0</v>
      </c>
      <c r="AC602" s="90">
        <f t="shared" si="221"/>
        <v>0</v>
      </c>
      <c r="AD602" s="90">
        <f t="shared" si="221"/>
        <v>1.4792813857268602E-2</v>
      </c>
      <c r="AE602" s="90">
        <f t="shared" si="221"/>
        <v>0.10690121214364406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3.9101851004758874</v>
      </c>
      <c r="D604" s="28">
        <f t="shared" si="223"/>
        <v>3.550168708795034</v>
      </c>
      <c r="E604" s="28">
        <f t="shared" si="223"/>
        <v>24.34076868568436</v>
      </c>
      <c r="F604" s="28">
        <f t="shared" si="223"/>
        <v>29.668959614728038</v>
      </c>
      <c r="G604" s="28">
        <f t="shared" si="223"/>
        <v>34.997132854396142</v>
      </c>
      <c r="H604" s="28">
        <f t="shared" si="223"/>
        <v>42.153970037085827</v>
      </c>
      <c r="I604" s="28">
        <f t="shared" si="223"/>
        <v>47.711873836487335</v>
      </c>
      <c r="J604" s="28">
        <f t="shared" si="223"/>
        <v>54.34401468411216</v>
      </c>
      <c r="K604" s="28">
        <f t="shared" si="223"/>
        <v>58.926616707705037</v>
      </c>
      <c r="L604" s="28">
        <f t="shared" si="223"/>
        <v>65.357050388951848</v>
      </c>
      <c r="M604" s="28">
        <f t="shared" si="223"/>
        <v>72.407074321209151</v>
      </c>
      <c r="N604" s="28">
        <f t="shared" si="223"/>
        <v>77.953599345080221</v>
      </c>
      <c r="O604" s="28">
        <f t="shared" si="223"/>
        <v>80.581174192682852</v>
      </c>
      <c r="P604" s="28">
        <f t="shared" si="223"/>
        <v>93.939823417471814</v>
      </c>
      <c r="Q604" s="28">
        <f t="shared" si="223"/>
        <v>99.587471048758673</v>
      </c>
      <c r="R604" s="28">
        <f t="shared" si="223"/>
        <v>99.945112171857076</v>
      </c>
      <c r="S604" s="28">
        <f t="shared" si="223"/>
        <v>123.27206044597993</v>
      </c>
      <c r="T604" s="28">
        <f t="shared" si="223"/>
        <v>125.02276629046619</v>
      </c>
      <c r="U604" s="28">
        <f t="shared" si="223"/>
        <v>124.26081477787925</v>
      </c>
      <c r="V604" s="28">
        <f t="shared" si="223"/>
        <v>115.63676681880577</v>
      </c>
      <c r="W604" s="28">
        <f t="shared" si="223"/>
        <v>157.59205716979943</v>
      </c>
      <c r="X604" s="28">
        <f t="shared" si="223"/>
        <v>158.7780540359341</v>
      </c>
      <c r="Y604" s="28">
        <f t="shared" si="223"/>
        <v>164.09473444852011</v>
      </c>
      <c r="Z604" s="28">
        <f t="shared" si="223"/>
        <v>183.27416627243039</v>
      </c>
      <c r="AA604" s="28">
        <f t="shared" si="223"/>
        <v>390.04538528584021</v>
      </c>
      <c r="AB604" s="28">
        <f t="shared" si="223"/>
        <v>453.65216132668644</v>
      </c>
      <c r="AC604" s="28">
        <f t="shared" si="223"/>
        <v>455.11867284003591</v>
      </c>
      <c r="AD604" s="28">
        <f t="shared" si="223"/>
        <v>366.35755157820267</v>
      </c>
      <c r="AE604" s="28">
        <f t="shared" si="223"/>
        <v>363.63399035015806</v>
      </c>
    </row>
    <row r="605" spans="1:31" x14ac:dyDescent="0.2">
      <c r="A605" s="9" t="s">
        <v>250</v>
      </c>
      <c r="B605" s="4" t="s">
        <v>251</v>
      </c>
      <c r="C605" s="90">
        <f>+C472</f>
        <v>0</v>
      </c>
      <c r="D605" s="90">
        <f t="shared" ref="D605:AE605" si="224">+D472</f>
        <v>0</v>
      </c>
      <c r="E605" s="90">
        <f t="shared" si="224"/>
        <v>20.605482492042462</v>
      </c>
      <c r="F605" s="90">
        <f t="shared" si="224"/>
        <v>25.678694242971233</v>
      </c>
      <c r="G605" s="90">
        <f t="shared" si="224"/>
        <v>30.751905993899999</v>
      </c>
      <c r="H605" s="90">
        <f t="shared" si="224"/>
        <v>35.825117744828766</v>
      </c>
      <c r="I605" s="90">
        <f t="shared" si="224"/>
        <v>40.898329495756158</v>
      </c>
      <c r="J605" s="90">
        <f t="shared" si="224"/>
        <v>45.971541246684929</v>
      </c>
      <c r="K605" s="90">
        <f t="shared" si="224"/>
        <v>51.044752997613699</v>
      </c>
      <c r="L605" s="90">
        <f t="shared" si="224"/>
        <v>56.117964748542462</v>
      </c>
      <c r="M605" s="90">
        <f t="shared" si="224"/>
        <v>61.191176499471233</v>
      </c>
      <c r="N605" s="90">
        <f t="shared" si="224"/>
        <v>66.264388250400003</v>
      </c>
      <c r="O605" s="90">
        <f t="shared" si="224"/>
        <v>68.1842610705</v>
      </c>
      <c r="P605" s="90">
        <f t="shared" si="224"/>
        <v>77.988008249850012</v>
      </c>
      <c r="Q605" s="90">
        <f t="shared" si="224"/>
        <v>82.9839570834</v>
      </c>
      <c r="R605" s="90">
        <f t="shared" si="224"/>
        <v>80.802887115600001</v>
      </c>
      <c r="S605" s="90">
        <f t="shared" si="224"/>
        <v>101.5068192186</v>
      </c>
      <c r="T605" s="90">
        <f t="shared" si="224"/>
        <v>99.248275520549996</v>
      </c>
      <c r="U605" s="90">
        <f t="shared" si="224"/>
        <v>95.186438520300015</v>
      </c>
      <c r="V605" s="90">
        <f t="shared" si="224"/>
        <v>80.970377941950005</v>
      </c>
      <c r="W605" s="90">
        <f t="shared" si="224"/>
        <v>116.58025574505001</v>
      </c>
      <c r="X605" s="90">
        <f t="shared" si="224"/>
        <v>116.01137721149999</v>
      </c>
      <c r="Y605" s="90">
        <f t="shared" si="224"/>
        <v>111.16447307804999</v>
      </c>
      <c r="Z605" s="90">
        <f t="shared" si="224"/>
        <v>125.76347523735001</v>
      </c>
      <c r="AA605" s="90">
        <f t="shared" si="224"/>
        <v>323.02267554693697</v>
      </c>
      <c r="AB605" s="90">
        <f t="shared" si="224"/>
        <v>384.72264219035367</v>
      </c>
      <c r="AC605" s="90">
        <f t="shared" si="224"/>
        <v>385.0535079229025</v>
      </c>
      <c r="AD605" s="90">
        <f t="shared" si="224"/>
        <v>286.82231119722337</v>
      </c>
      <c r="AE605" s="90">
        <f t="shared" si="224"/>
        <v>277.58293456237084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1.0540705677966395</v>
      </c>
      <c r="D608" s="90">
        <f t="shared" ref="D608:AE608" si="227">+D497</f>
        <v>1.050429228338978</v>
      </c>
      <c r="E608" s="90">
        <f t="shared" si="227"/>
        <v>1.104489920577443</v>
      </c>
      <c r="F608" s="90">
        <f t="shared" si="227"/>
        <v>1.1100556290202479</v>
      </c>
      <c r="G608" s="90">
        <f t="shared" si="227"/>
        <v>1.1598469118731383</v>
      </c>
      <c r="H608" s="90">
        <f t="shared" si="227"/>
        <v>1.1778630922314295</v>
      </c>
      <c r="I608" s="90">
        <f t="shared" si="227"/>
        <v>1.2256535324337077</v>
      </c>
      <c r="J608" s="90">
        <f t="shared" si="227"/>
        <v>1.2443950194735389</v>
      </c>
      <c r="K608" s="90">
        <f t="shared" si="227"/>
        <v>1.2531573491112198</v>
      </c>
      <c r="L608" s="90">
        <f t="shared" si="227"/>
        <v>1.1550156175485027</v>
      </c>
      <c r="M608" s="90">
        <f t="shared" si="227"/>
        <v>1.314526951549658</v>
      </c>
      <c r="N608" s="90">
        <f t="shared" si="227"/>
        <v>1.3426075786733465</v>
      </c>
      <c r="O608" s="90">
        <f t="shared" si="227"/>
        <v>1.3373040344755456</v>
      </c>
      <c r="P608" s="90">
        <f t="shared" si="227"/>
        <v>1.3248755538543073</v>
      </c>
      <c r="Q608" s="90">
        <f t="shared" si="227"/>
        <v>1.382000657591834</v>
      </c>
      <c r="R608" s="90">
        <f t="shared" si="227"/>
        <v>1.4630673346251699</v>
      </c>
      <c r="S608" s="90">
        <f t="shared" si="227"/>
        <v>1.5601056715780537</v>
      </c>
      <c r="T608" s="90">
        <f t="shared" si="227"/>
        <v>1.6002724448578403</v>
      </c>
      <c r="U608" s="90">
        <f t="shared" si="227"/>
        <v>1.7593544820969567</v>
      </c>
      <c r="V608" s="90">
        <f t="shared" si="227"/>
        <v>1.7643870726646762</v>
      </c>
      <c r="W608" s="90">
        <f t="shared" si="227"/>
        <v>1.913726088117141</v>
      </c>
      <c r="X608" s="90">
        <f t="shared" si="227"/>
        <v>2.3131559938337989</v>
      </c>
      <c r="Y608" s="90">
        <f t="shared" si="227"/>
        <v>2.6503823463434379</v>
      </c>
      <c r="Z608" s="90">
        <f t="shared" si="227"/>
        <v>2.6888429003025145</v>
      </c>
      <c r="AA608" s="90">
        <f t="shared" si="227"/>
        <v>2.6426421418197439</v>
      </c>
      <c r="AB608" s="90">
        <f t="shared" si="227"/>
        <v>2.6284929588062811</v>
      </c>
      <c r="AC608" s="90">
        <f t="shared" si="227"/>
        <v>2.9826551126253968</v>
      </c>
      <c r="AD608" s="90">
        <f t="shared" si="227"/>
        <v>3.1589798408350931</v>
      </c>
      <c r="AE608" s="90">
        <f t="shared" si="227"/>
        <v>3.2077140665475947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1.4643604972349609E-3</v>
      </c>
      <c r="D610" s="90">
        <f t="shared" ref="D610:AE610" si="229">+D508</f>
        <v>4.9129620438247857E-3</v>
      </c>
      <c r="E610" s="90">
        <f t="shared" si="229"/>
        <v>1.0488355516662414E-2</v>
      </c>
      <c r="F610" s="90">
        <f t="shared" si="229"/>
        <v>1.347695383885091E-2</v>
      </c>
      <c r="G610" s="90">
        <f t="shared" si="229"/>
        <v>0.14128889154920052</v>
      </c>
      <c r="H610" s="90">
        <f t="shared" si="229"/>
        <v>0.3155513819660285</v>
      </c>
      <c r="I610" s="90">
        <f t="shared" si="229"/>
        <v>0.65122924732314691</v>
      </c>
      <c r="J610" s="90">
        <f t="shared" si="229"/>
        <v>1.4311652767501641</v>
      </c>
      <c r="K610" s="90">
        <f t="shared" si="229"/>
        <v>1.5049454471258139</v>
      </c>
      <c r="L610" s="90">
        <f t="shared" si="229"/>
        <v>2.4243638505609764</v>
      </c>
      <c r="M610" s="90">
        <f t="shared" si="229"/>
        <v>3.2664783759232168</v>
      </c>
      <c r="N610" s="90">
        <f t="shared" si="229"/>
        <v>5.0176956287153827</v>
      </c>
      <c r="O610" s="90">
        <f t="shared" si="229"/>
        <v>5.0940298110672666</v>
      </c>
      <c r="P610" s="90">
        <f t="shared" si="229"/>
        <v>7.0359863291721423</v>
      </c>
      <c r="Q610" s="90">
        <f t="shared" si="229"/>
        <v>8.0869948371794198</v>
      </c>
      <c r="R610" s="90">
        <f t="shared" si="229"/>
        <v>11.394320540088035</v>
      </c>
      <c r="S610" s="90">
        <f t="shared" si="229"/>
        <v>13.634288672846683</v>
      </c>
      <c r="T610" s="90">
        <f t="shared" si="229"/>
        <v>17.504081470367232</v>
      </c>
      <c r="U610" s="90">
        <f t="shared" si="229"/>
        <v>20.398423805609795</v>
      </c>
      <c r="V610" s="90">
        <f t="shared" si="229"/>
        <v>24.817185947695222</v>
      </c>
      <c r="W610" s="90">
        <f t="shared" si="229"/>
        <v>27.639373850633199</v>
      </c>
      <c r="X610" s="90">
        <f t="shared" si="229"/>
        <v>33.004737749664152</v>
      </c>
      <c r="Y610" s="90">
        <f t="shared" si="229"/>
        <v>42.122178829903476</v>
      </c>
      <c r="Z610" s="90">
        <f t="shared" si="229"/>
        <v>46.153891916309306</v>
      </c>
      <c r="AA610" s="90">
        <f t="shared" si="229"/>
        <v>53.055867228997343</v>
      </c>
      <c r="AB610" s="90">
        <f t="shared" si="229"/>
        <v>51.446359279221234</v>
      </c>
      <c r="AC610" s="90">
        <f t="shared" si="229"/>
        <v>54.644554591488699</v>
      </c>
      <c r="AD610" s="90">
        <f t="shared" si="229"/>
        <v>62.687597848380605</v>
      </c>
      <c r="AE610" s="90">
        <f t="shared" si="229"/>
        <v>69.837691526536588</v>
      </c>
    </row>
    <row r="611" spans="1:31" x14ac:dyDescent="0.2">
      <c r="A611" s="9" t="s">
        <v>358</v>
      </c>
      <c r="B611" s="4" t="s">
        <v>359</v>
      </c>
      <c r="C611" s="90">
        <f>+C515</f>
        <v>2.854650172182013</v>
      </c>
      <c r="D611" s="90">
        <f t="shared" ref="D611:AE611" si="230">+D515</f>
        <v>2.4948265184122311</v>
      </c>
      <c r="E611" s="90">
        <f t="shared" si="230"/>
        <v>2.620307917547791</v>
      </c>
      <c r="F611" s="90">
        <f t="shared" si="230"/>
        <v>2.8667327888977066</v>
      </c>
      <c r="G611" s="90">
        <f t="shared" si="230"/>
        <v>2.9440910570738068</v>
      </c>
      <c r="H611" s="90">
        <f t="shared" si="230"/>
        <v>4.8354378180596012</v>
      </c>
      <c r="I611" s="90">
        <f t="shared" si="230"/>
        <v>4.9366615609743212</v>
      </c>
      <c r="J611" s="90">
        <f t="shared" si="230"/>
        <v>5.6969131412035292</v>
      </c>
      <c r="K611" s="90">
        <f t="shared" si="230"/>
        <v>5.1237609138543059</v>
      </c>
      <c r="L611" s="90">
        <f t="shared" si="230"/>
        <v>5.6597061722999014</v>
      </c>
      <c r="M611" s="90">
        <f t="shared" si="230"/>
        <v>6.6348924942650438</v>
      </c>
      <c r="N611" s="90">
        <f t="shared" si="230"/>
        <v>5.328907887291475</v>
      </c>
      <c r="O611" s="90">
        <f t="shared" si="230"/>
        <v>5.96557927664003</v>
      </c>
      <c r="P611" s="90">
        <f t="shared" si="230"/>
        <v>7.5909532845953454</v>
      </c>
      <c r="Q611" s="90">
        <f t="shared" si="230"/>
        <v>7.1345184705874223</v>
      </c>
      <c r="R611" s="90">
        <f t="shared" si="230"/>
        <v>6.2848371815438719</v>
      </c>
      <c r="S611" s="90">
        <f t="shared" si="230"/>
        <v>6.5708468829551903</v>
      </c>
      <c r="T611" s="90">
        <f t="shared" si="230"/>
        <v>6.6701368546911253</v>
      </c>
      <c r="U611" s="90">
        <f t="shared" si="230"/>
        <v>6.9165979698724822</v>
      </c>
      <c r="V611" s="90">
        <f t="shared" si="230"/>
        <v>8.0848158564958705</v>
      </c>
      <c r="W611" s="90">
        <f t="shared" si="230"/>
        <v>11.458701485999097</v>
      </c>
      <c r="X611" s="90">
        <f t="shared" si="230"/>
        <v>7.4487830809361402</v>
      </c>
      <c r="Y611" s="90">
        <f t="shared" si="230"/>
        <v>8.1577001942232013</v>
      </c>
      <c r="Z611" s="90">
        <f t="shared" si="230"/>
        <v>8.6679562184685608</v>
      </c>
      <c r="AA611" s="90">
        <f t="shared" si="230"/>
        <v>11.324200368086174</v>
      </c>
      <c r="AB611" s="90">
        <f t="shared" si="230"/>
        <v>14.854666898305272</v>
      </c>
      <c r="AC611" s="90">
        <f t="shared" si="230"/>
        <v>12.437955213019253</v>
      </c>
      <c r="AD611" s="90">
        <f t="shared" si="230"/>
        <v>13.688662691763595</v>
      </c>
      <c r="AE611" s="90">
        <f t="shared" si="230"/>
        <v>13.005650194703056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45.158682340603264</v>
      </c>
      <c r="D613" s="32">
        <f t="shared" si="232"/>
        <v>45.794826076147224</v>
      </c>
      <c r="E613" s="32">
        <f t="shared" si="232"/>
        <v>46.840065834035926</v>
      </c>
      <c r="F613" s="32">
        <f t="shared" si="232"/>
        <v>49.685693090710835</v>
      </c>
      <c r="G613" s="32">
        <f t="shared" si="232"/>
        <v>49.650565710543759</v>
      </c>
      <c r="H613" s="32">
        <f t="shared" si="232"/>
        <v>50.65699828297339</v>
      </c>
      <c r="I613" s="32">
        <f t="shared" si="232"/>
        <v>51.539309827598295</v>
      </c>
      <c r="J613" s="32">
        <f t="shared" si="232"/>
        <v>53.248939714773925</v>
      </c>
      <c r="K613" s="32">
        <f t="shared" si="232"/>
        <v>53.121728476902049</v>
      </c>
      <c r="L613" s="32">
        <f t="shared" si="232"/>
        <v>54.449063212362503</v>
      </c>
      <c r="M613" s="32">
        <f t="shared" si="232"/>
        <v>52.720339629879504</v>
      </c>
      <c r="N613" s="32">
        <f t="shared" si="232"/>
        <v>53.173737095092946</v>
      </c>
      <c r="O613" s="32">
        <f t="shared" si="232"/>
        <v>54.481173276646722</v>
      </c>
      <c r="P613" s="32">
        <f t="shared" si="232"/>
        <v>52.959741631557314</v>
      </c>
      <c r="Q613" s="32">
        <f t="shared" si="232"/>
        <v>56.114211188424036</v>
      </c>
      <c r="R613" s="32">
        <f t="shared" si="232"/>
        <v>53.478523100760235</v>
      </c>
      <c r="S613" s="32">
        <f t="shared" si="232"/>
        <v>54.529195295711247</v>
      </c>
      <c r="T613" s="32">
        <f t="shared" si="232"/>
        <v>56.38062508177682</v>
      </c>
      <c r="U613" s="32">
        <f t="shared" si="232"/>
        <v>57.43499744046327</v>
      </c>
      <c r="V613" s="32">
        <f t="shared" si="232"/>
        <v>56.749322605851084</v>
      </c>
      <c r="W613" s="32">
        <f t="shared" si="232"/>
        <v>56.722777667196873</v>
      </c>
      <c r="X613" s="32">
        <f t="shared" si="232"/>
        <v>51.39665697896838</v>
      </c>
      <c r="Y613" s="32">
        <f t="shared" si="232"/>
        <v>47.169679437207762</v>
      </c>
      <c r="Z613" s="32">
        <f t="shared" si="232"/>
        <v>46.846060184864932</v>
      </c>
      <c r="AA613" s="32">
        <f t="shared" si="232"/>
        <v>48.066073803818824</v>
      </c>
      <c r="AB613" s="32">
        <f t="shared" si="232"/>
        <v>49.14011363837237</v>
      </c>
      <c r="AC613" s="32">
        <f t="shared" si="232"/>
        <v>47.94341547017784</v>
      </c>
      <c r="AD613" s="32">
        <f t="shared" si="232"/>
        <v>47.757418107703494</v>
      </c>
      <c r="AE613" s="32">
        <f t="shared" si="232"/>
        <v>47.575344520004869</v>
      </c>
    </row>
    <row r="614" spans="1:31" x14ac:dyDescent="0.2">
      <c r="A614" s="9" t="s">
        <v>392</v>
      </c>
      <c r="B614" s="4" t="s">
        <v>393</v>
      </c>
      <c r="C614" s="90">
        <f>+C525</f>
        <v>16.648998690462459</v>
      </c>
      <c r="D614" s="90">
        <f t="shared" ref="D614:AE614" si="233">+D525</f>
        <v>16.83018816772779</v>
      </c>
      <c r="E614" s="90">
        <f t="shared" si="233"/>
        <v>17.147720411214067</v>
      </c>
      <c r="F614" s="90">
        <f t="shared" si="233"/>
        <v>17.557863827768251</v>
      </c>
      <c r="G614" s="90">
        <f t="shared" si="233"/>
        <v>17.969861729307201</v>
      </c>
      <c r="H614" s="90">
        <f t="shared" si="233"/>
        <v>18.109136061680484</v>
      </c>
      <c r="I614" s="90">
        <f t="shared" si="233"/>
        <v>18.147226821318824</v>
      </c>
      <c r="J614" s="90">
        <f t="shared" si="233"/>
        <v>19.027782969255838</v>
      </c>
      <c r="K614" s="90">
        <f t="shared" si="233"/>
        <v>19.109821274726968</v>
      </c>
      <c r="L614" s="90">
        <f t="shared" si="233"/>
        <v>19.172326023948496</v>
      </c>
      <c r="M614" s="90">
        <f t="shared" si="233"/>
        <v>19.235451365133486</v>
      </c>
      <c r="N614" s="90">
        <f t="shared" si="233"/>
        <v>19.37455735002726</v>
      </c>
      <c r="O614" s="90">
        <f t="shared" si="233"/>
        <v>19.444706515499796</v>
      </c>
      <c r="P614" s="90">
        <f t="shared" si="233"/>
        <v>19.503437387322418</v>
      </c>
      <c r="Q614" s="90">
        <f t="shared" si="233"/>
        <v>19.615107995949323</v>
      </c>
      <c r="R614" s="90">
        <f t="shared" si="233"/>
        <v>19.717201870489291</v>
      </c>
      <c r="S614" s="90">
        <f t="shared" si="233"/>
        <v>19.83893516652007</v>
      </c>
      <c r="T614" s="90">
        <f t="shared" si="233"/>
        <v>19.942088624032451</v>
      </c>
      <c r="U614" s="90">
        <f t="shared" si="233"/>
        <v>19.452402534757148</v>
      </c>
      <c r="V614" s="90">
        <f t="shared" si="233"/>
        <v>18.854305335987014</v>
      </c>
      <c r="W614" s="90">
        <f t="shared" si="233"/>
        <v>18.390315876031909</v>
      </c>
      <c r="X614" s="90">
        <f t="shared" si="233"/>
        <v>17.177580503715969</v>
      </c>
      <c r="Y614" s="90">
        <f t="shared" si="233"/>
        <v>16.826811140609735</v>
      </c>
      <c r="Z614" s="90">
        <f t="shared" si="233"/>
        <v>16.469357607168753</v>
      </c>
      <c r="AA614" s="90">
        <f t="shared" si="233"/>
        <v>16.52863135505584</v>
      </c>
      <c r="AB614" s="90">
        <f t="shared" si="233"/>
        <v>16.555508686407727</v>
      </c>
      <c r="AC614" s="90">
        <f t="shared" si="233"/>
        <v>16.084594582885714</v>
      </c>
      <c r="AD614" s="90">
        <f t="shared" si="233"/>
        <v>15.602086633375798</v>
      </c>
      <c r="AE614" s="90">
        <f t="shared" si="233"/>
        <v>15.122092226101014</v>
      </c>
    </row>
    <row r="615" spans="1:31" x14ac:dyDescent="0.2">
      <c r="A615" s="9" t="s">
        <v>439</v>
      </c>
      <c r="B615" s="4" t="s">
        <v>440</v>
      </c>
      <c r="C615" s="90">
        <f>+C530</f>
        <v>1.7503607964008283</v>
      </c>
      <c r="D615" s="90">
        <f t="shared" ref="D615:AE615" si="234">+D530</f>
        <v>1.7814556645763504</v>
      </c>
      <c r="E615" s="90">
        <f t="shared" si="234"/>
        <v>1.8085069179834621</v>
      </c>
      <c r="F615" s="90">
        <f t="shared" si="234"/>
        <v>1.8419505838671917</v>
      </c>
      <c r="G615" s="90">
        <f t="shared" si="234"/>
        <v>1.9010099501477307</v>
      </c>
      <c r="H615" s="90">
        <f t="shared" si="234"/>
        <v>1.9048683133738318</v>
      </c>
      <c r="I615" s="90">
        <f t="shared" si="234"/>
        <v>1.9507318687251154</v>
      </c>
      <c r="J615" s="90">
        <f t="shared" si="234"/>
        <v>2.0676421799855307</v>
      </c>
      <c r="K615" s="90">
        <f t="shared" si="234"/>
        <v>2.067945815519574</v>
      </c>
      <c r="L615" s="90">
        <f t="shared" si="234"/>
        <v>2.0847492443651245</v>
      </c>
      <c r="M615" s="90">
        <f t="shared" si="234"/>
        <v>2.02286585722561</v>
      </c>
      <c r="N615" s="90">
        <f t="shared" si="234"/>
        <v>1.8041646890626279</v>
      </c>
      <c r="O615" s="90">
        <f t="shared" si="234"/>
        <v>1.8095043481383819</v>
      </c>
      <c r="P615" s="90">
        <f t="shared" si="234"/>
        <v>1.7537201620246738</v>
      </c>
      <c r="Q615" s="90">
        <f t="shared" si="234"/>
        <v>1.829912524670386</v>
      </c>
      <c r="R615" s="90">
        <f t="shared" si="234"/>
        <v>1.8489496395410288</v>
      </c>
      <c r="S615" s="90">
        <f t="shared" si="234"/>
        <v>1.8553458609106745</v>
      </c>
      <c r="T615" s="90">
        <f t="shared" si="234"/>
        <v>1.8433594807382672</v>
      </c>
      <c r="U615" s="90">
        <f t="shared" si="234"/>
        <v>1.7993397860354565</v>
      </c>
      <c r="V615" s="90">
        <f t="shared" si="234"/>
        <v>1.7329794576159903</v>
      </c>
      <c r="W615" s="90">
        <f t="shared" si="234"/>
        <v>1.7105795899291012</v>
      </c>
      <c r="X615" s="90">
        <f t="shared" si="234"/>
        <v>1.6735477264601013</v>
      </c>
      <c r="Y615" s="90">
        <f t="shared" si="234"/>
        <v>1.7262046908886945</v>
      </c>
      <c r="Z615" s="90">
        <f t="shared" si="234"/>
        <v>1.676059511664028</v>
      </c>
      <c r="AA615" s="90">
        <f t="shared" si="234"/>
        <v>1.6214400949949406</v>
      </c>
      <c r="AB615" s="90">
        <f t="shared" si="234"/>
        <v>1.6175136726697716</v>
      </c>
      <c r="AC615" s="90">
        <f t="shared" si="234"/>
        <v>1.6017512115334427</v>
      </c>
      <c r="AD615" s="90">
        <f t="shared" si="234"/>
        <v>1.5742867776637146</v>
      </c>
      <c r="AE615" s="90">
        <f t="shared" si="234"/>
        <v>1.5708539193449662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22.75971325698735</v>
      </c>
      <c r="D617" s="90">
        <f t="shared" ref="D617:AE617" si="236">+D541</f>
        <v>22.924604666758857</v>
      </c>
      <c r="E617" s="90">
        <f t="shared" si="236"/>
        <v>23.422685462265225</v>
      </c>
      <c r="F617" s="90">
        <f t="shared" si="236"/>
        <v>25.901461798010665</v>
      </c>
      <c r="G617" s="90">
        <f t="shared" si="236"/>
        <v>25.59142678166781</v>
      </c>
      <c r="H617" s="90">
        <f t="shared" si="236"/>
        <v>26.284028392345522</v>
      </c>
      <c r="I617" s="90">
        <f t="shared" si="236"/>
        <v>26.350755038728767</v>
      </c>
      <c r="J617" s="90">
        <f t="shared" si="236"/>
        <v>28.131145299129269</v>
      </c>
      <c r="K617" s="90">
        <f t="shared" si="236"/>
        <v>27.717619064673521</v>
      </c>
      <c r="L617" s="90">
        <f t="shared" si="236"/>
        <v>28.699627778425015</v>
      </c>
      <c r="M617" s="90">
        <f t="shared" si="236"/>
        <v>26.772672512162938</v>
      </c>
      <c r="N617" s="90">
        <f t="shared" si="236"/>
        <v>27.675150775115451</v>
      </c>
      <c r="O617" s="90">
        <f t="shared" si="236"/>
        <v>28.568255253916298</v>
      </c>
      <c r="P617" s="90">
        <f t="shared" si="236"/>
        <v>26.717684751387683</v>
      </c>
      <c r="Q617" s="90">
        <f t="shared" si="236"/>
        <v>29.657787811726362</v>
      </c>
      <c r="R617" s="90">
        <f t="shared" si="236"/>
        <v>27.591007545368054</v>
      </c>
      <c r="S617" s="90">
        <f t="shared" si="236"/>
        <v>28.431705014842287</v>
      </c>
      <c r="T617" s="90">
        <f t="shared" si="236"/>
        <v>30.335223864573479</v>
      </c>
      <c r="U617" s="90">
        <f t="shared" si="236"/>
        <v>31.655551639921907</v>
      </c>
      <c r="V617" s="90">
        <f t="shared" si="236"/>
        <v>32.19985403423123</v>
      </c>
      <c r="W617" s="90">
        <f t="shared" si="236"/>
        <v>31.925849434665093</v>
      </c>
      <c r="X617" s="90">
        <f t="shared" si="236"/>
        <v>27.886300864004809</v>
      </c>
      <c r="Y617" s="90">
        <f t="shared" si="236"/>
        <v>23.978121152447343</v>
      </c>
      <c r="Z617" s="90">
        <f t="shared" si="236"/>
        <v>23.753967900625099</v>
      </c>
      <c r="AA617" s="90">
        <f t="shared" si="236"/>
        <v>25.180217336950989</v>
      </c>
      <c r="AB617" s="90">
        <f t="shared" si="236"/>
        <v>25.666127382887975</v>
      </c>
      <c r="AC617" s="90">
        <f t="shared" si="236"/>
        <v>25.81421614084401</v>
      </c>
      <c r="AD617" s="90">
        <f t="shared" si="236"/>
        <v>26.11806760175245</v>
      </c>
      <c r="AE617" s="90">
        <f t="shared" si="236"/>
        <v>26.395422433941818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2.0931427073943896</v>
      </c>
      <c r="D619" s="90">
        <f t="shared" ref="D619:AE619" si="238">+D545</f>
        <v>2.1036692215019559</v>
      </c>
      <c r="E619" s="90">
        <f t="shared" si="238"/>
        <v>2.1212670335479595</v>
      </c>
      <c r="F619" s="90">
        <f t="shared" si="238"/>
        <v>2.0355959557896233</v>
      </c>
      <c r="G619" s="90">
        <f t="shared" si="238"/>
        <v>1.961776413051276</v>
      </c>
      <c r="H619" s="90">
        <f t="shared" si="238"/>
        <v>1.8722128642054994</v>
      </c>
      <c r="I619" s="90">
        <f t="shared" si="238"/>
        <v>1.8019565946991969</v>
      </c>
      <c r="J619" s="90">
        <f t="shared" si="238"/>
        <v>1.7156969937026323</v>
      </c>
      <c r="K619" s="90">
        <f t="shared" si="238"/>
        <v>1.6102508545351522</v>
      </c>
      <c r="L619" s="90">
        <f t="shared" si="238"/>
        <v>1.4854087509245655</v>
      </c>
      <c r="M619" s="90">
        <f t="shared" si="238"/>
        <v>1.3445425628002563</v>
      </c>
      <c r="N619" s="90">
        <f t="shared" si="238"/>
        <v>1.3006020611326985</v>
      </c>
      <c r="O619" s="90">
        <f t="shared" si="238"/>
        <v>1.250964060260807</v>
      </c>
      <c r="P619" s="90">
        <f t="shared" si="238"/>
        <v>1.194871705634744</v>
      </c>
      <c r="Q619" s="90">
        <f t="shared" si="238"/>
        <v>1.1314545560888432</v>
      </c>
      <c r="R619" s="90">
        <f t="shared" si="238"/>
        <v>1.06111744280821</v>
      </c>
      <c r="S619" s="90">
        <f t="shared" si="238"/>
        <v>0.95695917295792421</v>
      </c>
      <c r="T619" s="90">
        <f t="shared" si="238"/>
        <v>0.85133498523518192</v>
      </c>
      <c r="U619" s="90">
        <f t="shared" si="238"/>
        <v>0.74225363205722805</v>
      </c>
      <c r="V619" s="90">
        <f t="shared" si="238"/>
        <v>0.63457947032077644</v>
      </c>
      <c r="W619" s="90">
        <f t="shared" si="238"/>
        <v>0.5301115208442001</v>
      </c>
      <c r="X619" s="90">
        <f t="shared" si="238"/>
        <v>0.53059399692840004</v>
      </c>
      <c r="Y619" s="90">
        <f t="shared" si="238"/>
        <v>0.52739961725340012</v>
      </c>
      <c r="Z619" s="90">
        <f t="shared" si="238"/>
        <v>0.52506688011839997</v>
      </c>
      <c r="AA619" s="90">
        <f t="shared" si="238"/>
        <v>0.52286868168660006</v>
      </c>
      <c r="AB619" s="90">
        <f t="shared" si="238"/>
        <v>0.51888483147780007</v>
      </c>
      <c r="AC619" s="90">
        <f t="shared" si="238"/>
        <v>0.50080495332360009</v>
      </c>
      <c r="AD619" s="90">
        <f t="shared" si="238"/>
        <v>0.47452408314539996</v>
      </c>
      <c r="AE619" s="90">
        <f t="shared" si="238"/>
        <v>0.4482432129672001</v>
      </c>
    </row>
    <row r="620" spans="1:31" x14ac:dyDescent="0.2">
      <c r="A620" s="9" t="s">
        <v>537</v>
      </c>
      <c r="B620" s="4" t="s">
        <v>538</v>
      </c>
      <c r="C620" s="90">
        <f>+C549</f>
        <v>0</v>
      </c>
      <c r="D620" s="90">
        <f t="shared" ref="D620:AE620" si="239">+D549</f>
        <v>0</v>
      </c>
      <c r="E620" s="90">
        <f t="shared" si="239"/>
        <v>0</v>
      </c>
      <c r="F620" s="90">
        <f t="shared" si="239"/>
        <v>0</v>
      </c>
      <c r="G620" s="90">
        <f t="shared" si="239"/>
        <v>0</v>
      </c>
      <c r="H620" s="90">
        <f t="shared" si="239"/>
        <v>0</v>
      </c>
      <c r="I620" s="90">
        <f t="shared" si="239"/>
        <v>0</v>
      </c>
      <c r="J620" s="90">
        <f t="shared" si="239"/>
        <v>0</v>
      </c>
      <c r="K620" s="90">
        <f t="shared" si="239"/>
        <v>0</v>
      </c>
      <c r="L620" s="90">
        <f t="shared" si="239"/>
        <v>0</v>
      </c>
      <c r="M620" s="90">
        <f t="shared" si="239"/>
        <v>0</v>
      </c>
      <c r="N620" s="90">
        <f t="shared" si="239"/>
        <v>0</v>
      </c>
      <c r="O620" s="90">
        <f t="shared" si="239"/>
        <v>0</v>
      </c>
      <c r="P620" s="90">
        <f t="shared" si="239"/>
        <v>0</v>
      </c>
      <c r="Q620" s="90">
        <f t="shared" si="239"/>
        <v>0</v>
      </c>
      <c r="R620" s="90">
        <f t="shared" si="239"/>
        <v>0</v>
      </c>
      <c r="S620" s="90">
        <f t="shared" si="239"/>
        <v>0</v>
      </c>
      <c r="T620" s="90">
        <f t="shared" si="239"/>
        <v>0</v>
      </c>
      <c r="U620" s="90">
        <f t="shared" si="239"/>
        <v>0</v>
      </c>
      <c r="V620" s="90">
        <f t="shared" si="239"/>
        <v>0</v>
      </c>
      <c r="W620" s="90">
        <f t="shared" si="239"/>
        <v>0</v>
      </c>
      <c r="X620" s="90">
        <f t="shared" si="239"/>
        <v>0</v>
      </c>
      <c r="Y620" s="90">
        <f t="shared" si="239"/>
        <v>0</v>
      </c>
      <c r="Z620" s="90">
        <f t="shared" si="239"/>
        <v>0</v>
      </c>
      <c r="AA620" s="90">
        <f t="shared" si="239"/>
        <v>0</v>
      </c>
      <c r="AB620" s="90">
        <f t="shared" si="239"/>
        <v>0</v>
      </c>
      <c r="AC620" s="90">
        <f t="shared" si="239"/>
        <v>0</v>
      </c>
      <c r="AD620" s="90">
        <f t="shared" si="239"/>
        <v>0</v>
      </c>
      <c r="AE620" s="90">
        <f t="shared" si="239"/>
        <v>0</v>
      </c>
    </row>
    <row r="621" spans="1:31" x14ac:dyDescent="0.2">
      <c r="A621" s="9" t="s">
        <v>543</v>
      </c>
      <c r="B621" s="4" t="s">
        <v>544</v>
      </c>
      <c r="C621" s="90">
        <f>+C552</f>
        <v>1.9064668893582357</v>
      </c>
      <c r="D621" s="90">
        <f t="shared" ref="D621:AE623" si="240">+D552</f>
        <v>2.1549083555822781</v>
      </c>
      <c r="E621" s="90">
        <f t="shared" si="240"/>
        <v>2.339886009025216</v>
      </c>
      <c r="F621" s="90">
        <f t="shared" si="240"/>
        <v>2.3488209252751053</v>
      </c>
      <c r="G621" s="90">
        <f t="shared" si="240"/>
        <v>2.2264908363697451</v>
      </c>
      <c r="H621" s="90">
        <f t="shared" si="240"/>
        <v>2.4867526513680525</v>
      </c>
      <c r="I621" s="90">
        <f t="shared" si="240"/>
        <v>3.2886395041263961</v>
      </c>
      <c r="J621" s="90">
        <f t="shared" si="240"/>
        <v>2.3066722727006557</v>
      </c>
      <c r="K621" s="90">
        <f t="shared" si="240"/>
        <v>2.6160914674468385</v>
      </c>
      <c r="L621" s="90">
        <f t="shared" si="240"/>
        <v>3.0069514146993015</v>
      </c>
      <c r="M621" s="90">
        <f t="shared" si="240"/>
        <v>3.3448073325572114</v>
      </c>
      <c r="N621" s="90">
        <f t="shared" si="240"/>
        <v>3.0192622197549062</v>
      </c>
      <c r="O621" s="90">
        <f t="shared" si="240"/>
        <v>3.4077430988314412</v>
      </c>
      <c r="P621" s="90">
        <f t="shared" si="240"/>
        <v>3.7900276251877916</v>
      </c>
      <c r="Q621" s="90">
        <f t="shared" si="240"/>
        <v>3.8799482999891266</v>
      </c>
      <c r="R621" s="90">
        <f t="shared" si="240"/>
        <v>3.2602466025536532</v>
      </c>
      <c r="S621" s="90">
        <f t="shared" si="240"/>
        <v>3.4462500804802985</v>
      </c>
      <c r="T621" s="90">
        <f t="shared" si="240"/>
        <v>3.4086181271974323</v>
      </c>
      <c r="U621" s="90">
        <f t="shared" si="240"/>
        <v>3.7854498476915306</v>
      </c>
      <c r="V621" s="90">
        <f t="shared" si="240"/>
        <v>3.3276043076960797</v>
      </c>
      <c r="W621" s="90">
        <f t="shared" si="240"/>
        <v>4.1659212457265733</v>
      </c>
      <c r="X621" s="90">
        <f t="shared" si="240"/>
        <v>4.1286338878590936</v>
      </c>
      <c r="Y621" s="90">
        <f t="shared" si="240"/>
        <v>4.1111428360085869</v>
      </c>
      <c r="Z621" s="90">
        <f t="shared" si="240"/>
        <v>4.4216082852886478</v>
      </c>
      <c r="AA621" s="90">
        <f t="shared" si="240"/>
        <v>4.2129163351304504</v>
      </c>
      <c r="AB621" s="90">
        <f t="shared" si="240"/>
        <v>4.7820790649290998</v>
      </c>
      <c r="AC621" s="90">
        <f t="shared" si="240"/>
        <v>3.9420485815910724</v>
      </c>
      <c r="AD621" s="90">
        <f t="shared" si="240"/>
        <v>3.9884530117661297</v>
      </c>
      <c r="AE621" s="90">
        <f t="shared" si="240"/>
        <v>4.0387327276498732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-8.9695892404810724</v>
      </c>
      <c r="D624" s="28">
        <f t="shared" si="242"/>
        <v>-9.5129476460777145</v>
      </c>
      <c r="E624" s="28">
        <f t="shared" si="242"/>
        <v>-11.485816896277825</v>
      </c>
      <c r="F624" s="28">
        <f t="shared" si="242"/>
        <v>-14.335364700343757</v>
      </c>
      <c r="G624" s="28">
        <f t="shared" si="242"/>
        <v>-16.186268645456938</v>
      </c>
      <c r="H624" s="28">
        <f t="shared" si="242"/>
        <v>-17.488477715200428</v>
      </c>
      <c r="I624" s="28">
        <f t="shared" si="242"/>
        <v>-18.071562360291715</v>
      </c>
      <c r="J624" s="28">
        <f t="shared" si="242"/>
        <v>-18.532470174364896</v>
      </c>
      <c r="K624" s="28">
        <f t="shared" si="242"/>
        <v>-19.774617785904997</v>
      </c>
      <c r="L624" s="28">
        <f t="shared" si="242"/>
        <v>-20.804491739124444</v>
      </c>
      <c r="M624" s="28">
        <f t="shared" si="242"/>
        <v>-21.913895934066002</v>
      </c>
      <c r="N624" s="28">
        <f t="shared" si="242"/>
        <v>-23.180747949626944</v>
      </c>
      <c r="O624" s="28">
        <f t="shared" si="242"/>
        <v>-24.398495944193584</v>
      </c>
      <c r="P624" s="28">
        <f t="shared" si="242"/>
        <v>-25.803825492298198</v>
      </c>
      <c r="Q624" s="28">
        <f t="shared" si="242"/>
        <v>-27.318524323028232</v>
      </c>
      <c r="R624" s="28">
        <f t="shared" si="242"/>
        <v>-29.992776209923267</v>
      </c>
      <c r="S624" s="28">
        <f t="shared" si="242"/>
        <v>-31.883016695825173</v>
      </c>
      <c r="T624" s="28">
        <f t="shared" si="242"/>
        <v>-32.981883618093008</v>
      </c>
      <c r="U624" s="28">
        <f t="shared" si="242"/>
        <v>-33.815747810178109</v>
      </c>
      <c r="V624" s="28">
        <f t="shared" si="242"/>
        <v>-33.827526671654752</v>
      </c>
      <c r="W624" s="28">
        <f t="shared" si="242"/>
        <v>-33.855914149139501</v>
      </c>
      <c r="X624" s="28">
        <f t="shared" si="242"/>
        <v>-33.868229519534545</v>
      </c>
      <c r="Y624" s="28">
        <f t="shared" si="242"/>
        <v>-33.756112789292615</v>
      </c>
      <c r="Z624" s="28">
        <f t="shared" si="242"/>
        <v>-33.963241895821518</v>
      </c>
      <c r="AA624" s="28">
        <f t="shared" si="242"/>
        <v>-34.009854352315891</v>
      </c>
      <c r="AB624" s="28">
        <f t="shared" si="242"/>
        <v>-34.198691072873828</v>
      </c>
      <c r="AC624" s="28">
        <f t="shared" si="242"/>
        <v>-32.621247430874845</v>
      </c>
      <c r="AD624" s="28">
        <f t="shared" si="242"/>
        <v>-33.6302674352685</v>
      </c>
      <c r="AE624" s="28">
        <f t="shared" si="242"/>
        <v>-33.030239939420156</v>
      </c>
    </row>
    <row r="625" spans="1:31" x14ac:dyDescent="0.2">
      <c r="A625" s="9" t="s">
        <v>549</v>
      </c>
      <c r="B625" s="4" t="s">
        <v>550</v>
      </c>
      <c r="C625" s="90">
        <f>+C556</f>
        <v>-8.976150065850673</v>
      </c>
      <c r="D625" s="90">
        <f t="shared" ref="D625:AE625" si="243">+D556</f>
        <v>-9.5142470077417141</v>
      </c>
      <c r="E625" s="90">
        <f t="shared" si="243"/>
        <v>-11.487801885922625</v>
      </c>
      <c r="F625" s="90">
        <f t="shared" si="243"/>
        <v>-14.336470473834957</v>
      </c>
      <c r="G625" s="90">
        <f t="shared" si="243"/>
        <v>-16.186731174404137</v>
      </c>
      <c r="H625" s="90">
        <f t="shared" si="243"/>
        <v>-17.489715788032427</v>
      </c>
      <c r="I625" s="90">
        <f t="shared" si="243"/>
        <v>-18.080945084874116</v>
      </c>
      <c r="J625" s="90">
        <f t="shared" si="243"/>
        <v>-18.534502819438817</v>
      </c>
      <c r="K625" s="90">
        <f t="shared" si="243"/>
        <v>-19.775893938506599</v>
      </c>
      <c r="L625" s="90">
        <f t="shared" si="243"/>
        <v>-20.805333067636443</v>
      </c>
      <c r="M625" s="90">
        <f t="shared" si="243"/>
        <v>-21.914698260594001</v>
      </c>
      <c r="N625" s="90">
        <f t="shared" si="243"/>
        <v>-23.182145104442945</v>
      </c>
      <c r="O625" s="90">
        <f t="shared" si="243"/>
        <v>-24.400144171879983</v>
      </c>
      <c r="P625" s="90">
        <f t="shared" si="243"/>
        <v>-25.820196104368598</v>
      </c>
      <c r="Q625" s="90">
        <f t="shared" si="243"/>
        <v>-27.347376753487112</v>
      </c>
      <c r="R625" s="90">
        <f t="shared" si="243"/>
        <v>-29.993385409385667</v>
      </c>
      <c r="S625" s="90">
        <f t="shared" si="243"/>
        <v>-31.888910452778774</v>
      </c>
      <c r="T625" s="90">
        <f t="shared" si="243"/>
        <v>-32.981883618093008</v>
      </c>
      <c r="U625" s="90">
        <f t="shared" si="243"/>
        <v>-33.815747810178109</v>
      </c>
      <c r="V625" s="90">
        <f t="shared" si="243"/>
        <v>-33.827526671654752</v>
      </c>
      <c r="W625" s="90">
        <f t="shared" si="243"/>
        <v>-33.855914149139501</v>
      </c>
      <c r="X625" s="90">
        <f t="shared" si="243"/>
        <v>-33.868229519534545</v>
      </c>
      <c r="Y625" s="90">
        <f t="shared" si="243"/>
        <v>-33.759094615852618</v>
      </c>
      <c r="Z625" s="90">
        <f t="shared" si="243"/>
        <v>-33.963241895821518</v>
      </c>
      <c r="AA625" s="90">
        <f t="shared" si="243"/>
        <v>-34.009854352315891</v>
      </c>
      <c r="AB625" s="90">
        <f t="shared" si="243"/>
        <v>-34.198691072873828</v>
      </c>
      <c r="AC625" s="90">
        <f t="shared" si="243"/>
        <v>-32.632101702234849</v>
      </c>
      <c r="AD625" s="90">
        <f t="shared" si="243"/>
        <v>-33.635262445157139</v>
      </c>
      <c r="AE625" s="90">
        <f t="shared" si="243"/>
        <v>-33.035417504670718</v>
      </c>
    </row>
    <row r="626" spans="1:31" x14ac:dyDescent="0.2">
      <c r="A626" s="9" t="s">
        <v>668</v>
      </c>
      <c r="B626" s="4" t="s">
        <v>639</v>
      </c>
      <c r="C626" s="90">
        <f>+C559</f>
        <v>0</v>
      </c>
      <c r="D626" s="90">
        <f t="shared" ref="D626:AE626" si="244">+D559</f>
        <v>0</v>
      </c>
      <c r="E626" s="90">
        <f t="shared" si="244"/>
        <v>0</v>
      </c>
      <c r="F626" s="90">
        <f t="shared" si="244"/>
        <v>0</v>
      </c>
      <c r="G626" s="90">
        <f t="shared" si="244"/>
        <v>0</v>
      </c>
      <c r="H626" s="90">
        <f t="shared" si="244"/>
        <v>0</v>
      </c>
      <c r="I626" s="90">
        <f t="shared" si="244"/>
        <v>0</v>
      </c>
      <c r="J626" s="90">
        <f t="shared" si="244"/>
        <v>0</v>
      </c>
      <c r="K626" s="90">
        <f t="shared" si="244"/>
        <v>0</v>
      </c>
      <c r="L626" s="90">
        <f t="shared" si="244"/>
        <v>0</v>
      </c>
      <c r="M626" s="90">
        <f t="shared" si="244"/>
        <v>0</v>
      </c>
      <c r="N626" s="90">
        <f t="shared" si="244"/>
        <v>0</v>
      </c>
      <c r="O626" s="90">
        <f t="shared" si="244"/>
        <v>0</v>
      </c>
      <c r="P626" s="90">
        <f t="shared" si="244"/>
        <v>0</v>
      </c>
      <c r="Q626" s="90">
        <f t="shared" si="244"/>
        <v>0</v>
      </c>
      <c r="R626" s="90">
        <f t="shared" si="244"/>
        <v>0</v>
      </c>
      <c r="S626" s="90">
        <f t="shared" si="244"/>
        <v>0</v>
      </c>
      <c r="T626" s="90">
        <f t="shared" si="244"/>
        <v>0</v>
      </c>
      <c r="U626" s="90">
        <f t="shared" si="244"/>
        <v>0</v>
      </c>
      <c r="V626" s="90">
        <f t="shared" si="244"/>
        <v>0</v>
      </c>
      <c r="W626" s="90">
        <f t="shared" si="244"/>
        <v>0</v>
      </c>
      <c r="X626" s="90">
        <f t="shared" si="244"/>
        <v>0</v>
      </c>
      <c r="Y626" s="90">
        <f t="shared" si="244"/>
        <v>0</v>
      </c>
      <c r="Z626" s="90">
        <f t="shared" si="244"/>
        <v>0</v>
      </c>
      <c r="AA626" s="90">
        <f t="shared" si="244"/>
        <v>0</v>
      </c>
      <c r="AB626" s="90">
        <f t="shared" si="244"/>
        <v>0</v>
      </c>
      <c r="AC626" s="90">
        <f t="shared" si="244"/>
        <v>0</v>
      </c>
      <c r="AD626" s="90">
        <f t="shared" si="244"/>
        <v>1.6700040000000002E-4</v>
      </c>
      <c r="AE626" s="90">
        <f t="shared" si="244"/>
        <v>0</v>
      </c>
    </row>
    <row r="627" spans="1:31" x14ac:dyDescent="0.2">
      <c r="A627" s="9" t="s">
        <v>678</v>
      </c>
      <c r="B627" s="4" t="s">
        <v>645</v>
      </c>
      <c r="C627" s="90">
        <f>+C562</f>
        <v>6.5608253695999992E-3</v>
      </c>
      <c r="D627" s="90">
        <f t="shared" ref="D627:AE627" si="245">+D562</f>
        <v>1.2993616640000001E-3</v>
      </c>
      <c r="E627" s="90">
        <f t="shared" si="245"/>
        <v>1.9849896448000002E-3</v>
      </c>
      <c r="F627" s="90">
        <f t="shared" si="245"/>
        <v>1.1057734911999999E-3</v>
      </c>
      <c r="G627" s="90">
        <f t="shared" si="245"/>
        <v>4.6252894719999999E-4</v>
      </c>
      <c r="H627" s="90">
        <f t="shared" si="245"/>
        <v>1.2380728319999999E-3</v>
      </c>
      <c r="I627" s="90">
        <f t="shared" si="245"/>
        <v>9.3827245823999983E-3</v>
      </c>
      <c r="J627" s="90">
        <f t="shared" si="245"/>
        <v>2.0326450739200004E-3</v>
      </c>
      <c r="K627" s="90">
        <f t="shared" si="245"/>
        <v>1.2761526016000003E-3</v>
      </c>
      <c r="L627" s="90">
        <f t="shared" si="245"/>
        <v>8.4132851200000003E-4</v>
      </c>
      <c r="M627" s="90">
        <f t="shared" si="245"/>
        <v>8.0232652799999997E-4</v>
      </c>
      <c r="N627" s="90">
        <f t="shared" si="245"/>
        <v>1.3971548160000001E-3</v>
      </c>
      <c r="O627" s="90">
        <f t="shared" si="245"/>
        <v>1.6482276864000001E-3</v>
      </c>
      <c r="P627" s="90">
        <f t="shared" si="245"/>
        <v>1.6370612070399998E-2</v>
      </c>
      <c r="Q627" s="90">
        <f t="shared" si="245"/>
        <v>2.8852430458879998E-2</v>
      </c>
      <c r="R627" s="90">
        <f t="shared" si="245"/>
        <v>6.0919946239999996E-4</v>
      </c>
      <c r="S627" s="90">
        <f t="shared" si="245"/>
        <v>5.8937569536000002E-3</v>
      </c>
      <c r="T627" s="90">
        <f t="shared" si="245"/>
        <v>0</v>
      </c>
      <c r="U627" s="90">
        <f t="shared" si="245"/>
        <v>0</v>
      </c>
      <c r="V627" s="90">
        <f t="shared" si="245"/>
        <v>0</v>
      </c>
      <c r="W627" s="90">
        <f t="shared" si="245"/>
        <v>0</v>
      </c>
      <c r="X627" s="90">
        <f t="shared" si="245"/>
        <v>0</v>
      </c>
      <c r="Y627" s="90">
        <f t="shared" si="245"/>
        <v>2.9818265600000003E-3</v>
      </c>
      <c r="Z627" s="90">
        <f t="shared" si="245"/>
        <v>0</v>
      </c>
      <c r="AA627" s="90">
        <f t="shared" si="245"/>
        <v>0</v>
      </c>
      <c r="AB627" s="90">
        <f t="shared" si="245"/>
        <v>0</v>
      </c>
      <c r="AC627" s="90">
        <f t="shared" si="245"/>
        <v>1.0854271359999999E-2</v>
      </c>
      <c r="AD627" s="90">
        <f t="shared" si="245"/>
        <v>4.8280094886399994E-3</v>
      </c>
      <c r="AE627" s="90">
        <f t="shared" si="245"/>
        <v>5.1775652505600001E-3</v>
      </c>
    </row>
    <row r="628" spans="1:31" x14ac:dyDescent="0.2">
      <c r="A628" s="9" t="s">
        <v>688</v>
      </c>
      <c r="B628" s="4" t="s">
        <v>651</v>
      </c>
      <c r="C628" s="90">
        <f>+C565</f>
        <v>0</v>
      </c>
      <c r="D628" s="90">
        <f t="shared" ref="D628:AE628" si="246">+D565</f>
        <v>0</v>
      </c>
      <c r="E628" s="90">
        <f t="shared" si="246"/>
        <v>0</v>
      </c>
      <c r="F628" s="90">
        <f t="shared" si="246"/>
        <v>0</v>
      </c>
      <c r="G628" s="90">
        <f t="shared" si="246"/>
        <v>0</v>
      </c>
      <c r="H628" s="90">
        <f t="shared" si="246"/>
        <v>0</v>
      </c>
      <c r="I628" s="90">
        <f t="shared" si="246"/>
        <v>0</v>
      </c>
      <c r="J628" s="90">
        <f t="shared" si="246"/>
        <v>0</v>
      </c>
      <c r="K628" s="90">
        <f t="shared" si="246"/>
        <v>0</v>
      </c>
      <c r="L628" s="90">
        <f t="shared" si="246"/>
        <v>0</v>
      </c>
      <c r="M628" s="90">
        <f t="shared" si="246"/>
        <v>0</v>
      </c>
      <c r="N628" s="90">
        <f t="shared" si="246"/>
        <v>0</v>
      </c>
      <c r="O628" s="90">
        <f t="shared" si="246"/>
        <v>0</v>
      </c>
      <c r="P628" s="90">
        <f t="shared" si="246"/>
        <v>0</v>
      </c>
      <c r="Q628" s="90">
        <f t="shared" si="246"/>
        <v>0</v>
      </c>
      <c r="R628" s="90">
        <f t="shared" si="246"/>
        <v>0</v>
      </c>
      <c r="S628" s="90">
        <f t="shared" si="246"/>
        <v>0</v>
      </c>
      <c r="T628" s="90">
        <f t="shared" si="246"/>
        <v>0</v>
      </c>
      <c r="U628" s="90">
        <f t="shared" si="246"/>
        <v>0</v>
      </c>
      <c r="V628" s="90">
        <f t="shared" si="246"/>
        <v>0</v>
      </c>
      <c r="W628" s="90">
        <f t="shared" si="246"/>
        <v>0</v>
      </c>
      <c r="X628" s="90">
        <f t="shared" si="246"/>
        <v>0</v>
      </c>
      <c r="Y628" s="90">
        <f t="shared" si="246"/>
        <v>0</v>
      </c>
      <c r="Z628" s="90">
        <f t="shared" si="246"/>
        <v>0</v>
      </c>
      <c r="AA628" s="90">
        <f t="shared" si="246"/>
        <v>0</v>
      </c>
      <c r="AB628" s="90">
        <f t="shared" si="246"/>
        <v>0</v>
      </c>
      <c r="AC628" s="90">
        <f t="shared" si="246"/>
        <v>0</v>
      </c>
      <c r="AD628" s="90">
        <f t="shared" si="246"/>
        <v>0</v>
      </c>
      <c r="AE628" s="90">
        <f t="shared" si="246"/>
        <v>0</v>
      </c>
    </row>
    <row r="629" spans="1:31" x14ac:dyDescent="0.2">
      <c r="A629" s="9" t="s">
        <v>698</v>
      </c>
      <c r="B629" s="4" t="s">
        <v>657</v>
      </c>
      <c r="C629" s="90">
        <f>+C568</f>
        <v>0</v>
      </c>
      <c r="D629" s="90">
        <f t="shared" ref="D629:AE629" si="247">+D568</f>
        <v>0</v>
      </c>
      <c r="E629" s="90">
        <f t="shared" si="247"/>
        <v>0</v>
      </c>
      <c r="F629" s="90">
        <f t="shared" si="247"/>
        <v>0</v>
      </c>
      <c r="G629" s="90">
        <f t="shared" si="247"/>
        <v>0</v>
      </c>
      <c r="H629" s="90">
        <f t="shared" si="247"/>
        <v>0</v>
      </c>
      <c r="I629" s="90">
        <f t="shared" si="247"/>
        <v>0</v>
      </c>
      <c r="J629" s="90">
        <f t="shared" si="247"/>
        <v>0</v>
      </c>
      <c r="K629" s="90">
        <f t="shared" si="247"/>
        <v>0</v>
      </c>
      <c r="L629" s="90">
        <f t="shared" si="247"/>
        <v>0</v>
      </c>
      <c r="M629" s="90">
        <f t="shared" si="247"/>
        <v>0</v>
      </c>
      <c r="N629" s="90">
        <f t="shared" si="247"/>
        <v>0</v>
      </c>
      <c r="O629" s="90">
        <f t="shared" si="247"/>
        <v>0</v>
      </c>
      <c r="P629" s="90">
        <f t="shared" si="247"/>
        <v>0</v>
      </c>
      <c r="Q629" s="90">
        <f t="shared" si="247"/>
        <v>0</v>
      </c>
      <c r="R629" s="90">
        <f t="shared" si="247"/>
        <v>0</v>
      </c>
      <c r="S629" s="90">
        <f t="shared" si="247"/>
        <v>0</v>
      </c>
      <c r="T629" s="90">
        <f t="shared" si="247"/>
        <v>0</v>
      </c>
      <c r="U629" s="90">
        <f t="shared" si="247"/>
        <v>0</v>
      </c>
      <c r="V629" s="90">
        <f t="shared" si="247"/>
        <v>0</v>
      </c>
      <c r="W629" s="90">
        <f t="shared" si="247"/>
        <v>0</v>
      </c>
      <c r="X629" s="90">
        <f t="shared" si="247"/>
        <v>0</v>
      </c>
      <c r="Y629" s="90">
        <f t="shared" si="247"/>
        <v>0</v>
      </c>
      <c r="Z629" s="90">
        <f t="shared" si="247"/>
        <v>0</v>
      </c>
      <c r="AA629" s="90">
        <f t="shared" si="247"/>
        <v>0</v>
      </c>
      <c r="AB629" s="90">
        <f t="shared" si="247"/>
        <v>0</v>
      </c>
      <c r="AC629" s="90">
        <f t="shared" si="247"/>
        <v>0</v>
      </c>
      <c r="AD629" s="90">
        <f t="shared" si="247"/>
        <v>0</v>
      </c>
      <c r="AE629" s="90">
        <f t="shared" si="247"/>
        <v>0</v>
      </c>
    </row>
    <row r="630" spans="1:31" x14ac:dyDescent="0.2">
      <c r="A630" s="9" t="s">
        <v>708</v>
      </c>
      <c r="B630" s="4" t="s">
        <v>663</v>
      </c>
      <c r="C630" s="90">
        <f>+C571</f>
        <v>0</v>
      </c>
      <c r="D630" s="90">
        <f t="shared" ref="D630:AE630" si="248">+D571</f>
        <v>0</v>
      </c>
      <c r="E630" s="90">
        <f t="shared" si="248"/>
        <v>0</v>
      </c>
      <c r="F630" s="90">
        <f t="shared" si="248"/>
        <v>0</v>
      </c>
      <c r="G630" s="90">
        <f t="shared" si="248"/>
        <v>0</v>
      </c>
      <c r="H630" s="90">
        <f t="shared" si="248"/>
        <v>0</v>
      </c>
      <c r="I630" s="90">
        <f t="shared" si="248"/>
        <v>0</v>
      </c>
      <c r="J630" s="90">
        <f t="shared" si="248"/>
        <v>0</v>
      </c>
      <c r="K630" s="90">
        <f t="shared" si="248"/>
        <v>0</v>
      </c>
      <c r="L630" s="90">
        <f t="shared" si="248"/>
        <v>0</v>
      </c>
      <c r="M630" s="90">
        <f t="shared" si="248"/>
        <v>0</v>
      </c>
      <c r="N630" s="90">
        <f t="shared" si="248"/>
        <v>0</v>
      </c>
      <c r="O630" s="90">
        <f t="shared" si="248"/>
        <v>0</v>
      </c>
      <c r="P630" s="90">
        <f t="shared" si="248"/>
        <v>0</v>
      </c>
      <c r="Q630" s="90">
        <f t="shared" si="248"/>
        <v>0</v>
      </c>
      <c r="R630" s="90">
        <f t="shared" si="248"/>
        <v>0</v>
      </c>
      <c r="S630" s="90">
        <f t="shared" si="248"/>
        <v>0</v>
      </c>
      <c r="T630" s="90">
        <f t="shared" si="248"/>
        <v>0</v>
      </c>
      <c r="U630" s="90">
        <f t="shared" si="248"/>
        <v>0</v>
      </c>
      <c r="V630" s="90">
        <f t="shared" si="248"/>
        <v>0</v>
      </c>
      <c r="W630" s="90">
        <f t="shared" si="248"/>
        <v>0</v>
      </c>
      <c r="X630" s="90">
        <f t="shared" si="248"/>
        <v>0</v>
      </c>
      <c r="Y630" s="90">
        <f t="shared" si="248"/>
        <v>0</v>
      </c>
      <c r="Z630" s="90">
        <f t="shared" si="248"/>
        <v>0</v>
      </c>
      <c r="AA630" s="90">
        <f t="shared" si="248"/>
        <v>0</v>
      </c>
      <c r="AB630" s="90">
        <f t="shared" si="248"/>
        <v>0</v>
      </c>
      <c r="AC630" s="90">
        <f t="shared" si="248"/>
        <v>0</v>
      </c>
      <c r="AD630" s="90">
        <f t="shared" si="248"/>
        <v>0</v>
      </c>
      <c r="AE630" s="90">
        <f t="shared" si="248"/>
        <v>0</v>
      </c>
    </row>
    <row r="631" spans="1:31" x14ac:dyDescent="0.2">
      <c r="A631" s="9" t="s">
        <v>718</v>
      </c>
      <c r="B631" s="4" t="s">
        <v>719</v>
      </c>
      <c r="C631" s="90">
        <f>+C574</f>
        <v>0</v>
      </c>
      <c r="D631" s="90">
        <f t="shared" ref="D631:AE631" si="249">+D574</f>
        <v>0</v>
      </c>
      <c r="E631" s="90">
        <f t="shared" si="249"/>
        <v>0</v>
      </c>
      <c r="F631" s="90">
        <f t="shared" si="249"/>
        <v>0</v>
      </c>
      <c r="G631" s="90">
        <f t="shared" si="249"/>
        <v>0</v>
      </c>
      <c r="H631" s="90">
        <f t="shared" si="249"/>
        <v>0</v>
      </c>
      <c r="I631" s="90">
        <f t="shared" si="249"/>
        <v>0</v>
      </c>
      <c r="J631" s="90">
        <f t="shared" si="249"/>
        <v>0</v>
      </c>
      <c r="K631" s="90">
        <f t="shared" si="249"/>
        <v>0</v>
      </c>
      <c r="L631" s="90">
        <f t="shared" si="249"/>
        <v>0</v>
      </c>
      <c r="M631" s="90">
        <f t="shared" si="249"/>
        <v>0</v>
      </c>
      <c r="N631" s="90">
        <f t="shared" si="249"/>
        <v>0</v>
      </c>
      <c r="O631" s="90">
        <f t="shared" si="249"/>
        <v>0</v>
      </c>
      <c r="P631" s="90">
        <f t="shared" si="249"/>
        <v>0</v>
      </c>
      <c r="Q631" s="90">
        <f t="shared" si="249"/>
        <v>0</v>
      </c>
      <c r="R631" s="90">
        <f t="shared" si="249"/>
        <v>0</v>
      </c>
      <c r="S631" s="90">
        <f t="shared" si="249"/>
        <v>0</v>
      </c>
      <c r="T631" s="90">
        <f t="shared" si="249"/>
        <v>0</v>
      </c>
      <c r="U631" s="90">
        <f t="shared" si="249"/>
        <v>0</v>
      </c>
      <c r="V631" s="90">
        <f t="shared" si="249"/>
        <v>0</v>
      </c>
      <c r="W631" s="90">
        <f t="shared" si="249"/>
        <v>0</v>
      </c>
      <c r="X631" s="90">
        <f t="shared" si="249"/>
        <v>0</v>
      </c>
      <c r="Y631" s="90">
        <f t="shared" si="249"/>
        <v>0</v>
      </c>
      <c r="Z631" s="90">
        <f t="shared" si="249"/>
        <v>0</v>
      </c>
      <c r="AA631" s="90">
        <f t="shared" si="249"/>
        <v>0</v>
      </c>
      <c r="AB631" s="90">
        <f t="shared" si="249"/>
        <v>0</v>
      </c>
      <c r="AC631" s="90">
        <f t="shared" si="249"/>
        <v>0</v>
      </c>
      <c r="AD631" s="90">
        <f t="shared" si="249"/>
        <v>0</v>
      </c>
      <c r="AE631" s="90">
        <f t="shared" si="249"/>
        <v>0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21.072789575579542</v>
      </c>
      <c r="D633" s="28">
        <f t="shared" si="251"/>
        <v>21.502749039340465</v>
      </c>
      <c r="E633" s="28">
        <f t="shared" si="251"/>
        <v>21.671585626172643</v>
      </c>
      <c r="F633" s="28">
        <f t="shared" si="251"/>
        <v>21.411051169470539</v>
      </c>
      <c r="G633" s="28">
        <f t="shared" si="251"/>
        <v>21.492075564346401</v>
      </c>
      <c r="H633" s="28">
        <f t="shared" si="251"/>
        <v>22.816676985636477</v>
      </c>
      <c r="I633" s="28">
        <f t="shared" si="251"/>
        <v>37.677085770020184</v>
      </c>
      <c r="J633" s="28">
        <f t="shared" si="251"/>
        <v>38.961349659344584</v>
      </c>
      <c r="K633" s="28">
        <f t="shared" si="251"/>
        <v>39.881012143432947</v>
      </c>
      <c r="L633" s="28">
        <f t="shared" si="251"/>
        <v>40.550893757316238</v>
      </c>
      <c r="M633" s="28">
        <f t="shared" si="251"/>
        <v>41.494428743295231</v>
      </c>
      <c r="N633" s="28">
        <f t="shared" si="251"/>
        <v>39.136956534396219</v>
      </c>
      <c r="O633" s="28">
        <f t="shared" si="251"/>
        <v>35.70527122721569</v>
      </c>
      <c r="P633" s="28">
        <f t="shared" si="251"/>
        <v>39.221467504241595</v>
      </c>
      <c r="Q633" s="28">
        <f t="shared" si="251"/>
        <v>46.090775986458802</v>
      </c>
      <c r="R633" s="28">
        <f t="shared" si="251"/>
        <v>26.527619783272286</v>
      </c>
      <c r="S633" s="28">
        <f t="shared" si="251"/>
        <v>32.252158944321515</v>
      </c>
      <c r="T633" s="28">
        <f t="shared" si="251"/>
        <v>33.706998537670941</v>
      </c>
      <c r="U633" s="28">
        <f t="shared" si="251"/>
        <v>32.959007491216184</v>
      </c>
      <c r="V633" s="28">
        <f t="shared" si="251"/>
        <v>32.676598836635691</v>
      </c>
      <c r="W633" s="28">
        <f t="shared" si="251"/>
        <v>39.450325846613154</v>
      </c>
      <c r="X633" s="28">
        <f t="shared" si="251"/>
        <v>44.90847284345675</v>
      </c>
      <c r="Y633" s="28">
        <f t="shared" si="251"/>
        <v>47.541615367799906</v>
      </c>
      <c r="Z633" s="28">
        <f t="shared" si="251"/>
        <v>51.825925730116502</v>
      </c>
      <c r="AA633" s="28">
        <f t="shared" si="251"/>
        <v>60.427768468689493</v>
      </c>
      <c r="AB633" s="28">
        <f t="shared" si="251"/>
        <v>69.171063024533524</v>
      </c>
      <c r="AC633" s="28">
        <f t="shared" si="251"/>
        <v>71.176940974376635</v>
      </c>
      <c r="AD633" s="28">
        <f t="shared" si="251"/>
        <v>79.177269094753996</v>
      </c>
      <c r="AE633" s="28">
        <f t="shared" si="251"/>
        <v>86.61863140365449</v>
      </c>
    </row>
    <row r="634" spans="1:31" x14ac:dyDescent="0.2">
      <c r="A634" s="9" t="s">
        <v>723</v>
      </c>
      <c r="B634" s="4" t="s">
        <v>724</v>
      </c>
      <c r="C634" s="90">
        <f>+C577</f>
        <v>9.8818588602850905</v>
      </c>
      <c r="D634" s="90">
        <f t="shared" ref="D634:AE638" si="252">+D577</f>
        <v>10.177376887042188</v>
      </c>
      <c r="E634" s="90">
        <f t="shared" si="252"/>
        <v>10.513241714657974</v>
      </c>
      <c r="F634" s="90">
        <f t="shared" si="252"/>
        <v>11.07377818205779</v>
      </c>
      <c r="G634" s="90">
        <f t="shared" si="252"/>
        <v>11.642749986944223</v>
      </c>
      <c r="H634" s="90">
        <f t="shared" si="252"/>
        <v>12.216791241563486</v>
      </c>
      <c r="I634" s="90">
        <f t="shared" si="252"/>
        <v>12.818162972151434</v>
      </c>
      <c r="J634" s="90">
        <f t="shared" si="252"/>
        <v>13.453286438765126</v>
      </c>
      <c r="K634" s="90">
        <f t="shared" si="252"/>
        <v>14.107574038819557</v>
      </c>
      <c r="L634" s="90">
        <f t="shared" si="252"/>
        <v>14.761152362977644</v>
      </c>
      <c r="M634" s="90">
        <f t="shared" si="252"/>
        <v>15.384367137021361</v>
      </c>
      <c r="N634" s="90">
        <f t="shared" si="252"/>
        <v>16.01324780628433</v>
      </c>
      <c r="O634" s="90">
        <f t="shared" si="252"/>
        <v>16.630121857625518</v>
      </c>
      <c r="P634" s="90">
        <f t="shared" si="252"/>
        <v>17.317473708325437</v>
      </c>
      <c r="Q634" s="90">
        <f t="shared" si="252"/>
        <v>17.967883294242341</v>
      </c>
      <c r="R634" s="90">
        <f t="shared" si="252"/>
        <v>18.50226639116083</v>
      </c>
      <c r="S634" s="90">
        <f t="shared" si="252"/>
        <v>19.941010612356184</v>
      </c>
      <c r="T634" s="90">
        <f t="shared" si="252"/>
        <v>21.35034309138166</v>
      </c>
      <c r="U634" s="90">
        <f t="shared" si="252"/>
        <v>22.858651422386359</v>
      </c>
      <c r="V634" s="90">
        <f t="shared" si="252"/>
        <v>26.524301865642702</v>
      </c>
      <c r="W634" s="90">
        <f t="shared" si="252"/>
        <v>29.943671796160903</v>
      </c>
      <c r="X634" s="90">
        <f t="shared" si="252"/>
        <v>35.416211585477804</v>
      </c>
      <c r="Y634" s="90">
        <f t="shared" si="252"/>
        <v>39.334826940134718</v>
      </c>
      <c r="Z634" s="90">
        <f t="shared" si="252"/>
        <v>43.790473794086637</v>
      </c>
      <c r="AA634" s="90">
        <f t="shared" si="252"/>
        <v>49.094376675962643</v>
      </c>
      <c r="AB634" s="90">
        <f t="shared" si="252"/>
        <v>55.821118182763321</v>
      </c>
      <c r="AC634" s="90">
        <f t="shared" si="252"/>
        <v>61.015953594971336</v>
      </c>
      <c r="AD634" s="90">
        <f t="shared" si="252"/>
        <v>68.491105426287177</v>
      </c>
      <c r="AE634" s="90">
        <f t="shared" si="252"/>
        <v>75.025031120007554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0</v>
      </c>
      <c r="R635" s="90">
        <f t="shared" si="253"/>
        <v>0</v>
      </c>
      <c r="S635" s="90">
        <f t="shared" si="252"/>
        <v>0</v>
      </c>
      <c r="T635" s="90">
        <f t="shared" si="252"/>
        <v>0</v>
      </c>
      <c r="U635" s="90">
        <f t="shared" si="252"/>
        <v>0</v>
      </c>
      <c r="V635" s="90">
        <f t="shared" si="252"/>
        <v>0</v>
      </c>
      <c r="W635" s="90">
        <f t="shared" si="252"/>
        <v>0</v>
      </c>
      <c r="X635" s="90">
        <f t="shared" si="252"/>
        <v>0</v>
      </c>
      <c r="Y635" s="90">
        <f t="shared" si="252"/>
        <v>0</v>
      </c>
      <c r="Z635" s="90">
        <f t="shared" si="252"/>
        <v>0</v>
      </c>
      <c r="AA635" s="90">
        <f t="shared" si="252"/>
        <v>0</v>
      </c>
      <c r="AB635" s="90">
        <f t="shared" si="252"/>
        <v>0</v>
      </c>
      <c r="AC635" s="90">
        <f t="shared" si="252"/>
        <v>0</v>
      </c>
      <c r="AD635" s="90">
        <f t="shared" si="252"/>
        <v>0</v>
      </c>
      <c r="AE635" s="90">
        <f t="shared" si="252"/>
        <v>0</v>
      </c>
    </row>
    <row r="636" spans="1:31" x14ac:dyDescent="0.2">
      <c r="A636" s="9" t="s">
        <v>730</v>
      </c>
      <c r="B636" s="4" t="s">
        <v>731</v>
      </c>
      <c r="C636" s="90">
        <f t="shared" si="253"/>
        <v>0.24032718571127368</v>
      </c>
      <c r="D636" s="90">
        <f t="shared" si="252"/>
        <v>0.24882487445432769</v>
      </c>
      <c r="E636" s="90">
        <f t="shared" si="252"/>
        <v>0.25534873586098661</v>
      </c>
      <c r="F636" s="90">
        <f t="shared" si="252"/>
        <v>0.26309653100953079</v>
      </c>
      <c r="G636" s="90">
        <f t="shared" si="252"/>
        <v>0.26930081868242445</v>
      </c>
      <c r="H636" s="90">
        <f t="shared" si="252"/>
        <v>0.27981626998275339</v>
      </c>
      <c r="I636" s="90">
        <f t="shared" si="252"/>
        <v>0.28895553775253713</v>
      </c>
      <c r="J636" s="90">
        <f t="shared" si="252"/>
        <v>0.29894887363882722</v>
      </c>
      <c r="K636" s="90">
        <f t="shared" si="252"/>
        <v>0.30538032191055592</v>
      </c>
      <c r="L636" s="90">
        <f t="shared" si="252"/>
        <v>0.3058562466271349</v>
      </c>
      <c r="M636" s="90">
        <f t="shared" si="252"/>
        <v>0.31346412659153433</v>
      </c>
      <c r="N636" s="90">
        <f t="shared" si="252"/>
        <v>0.31994115765558656</v>
      </c>
      <c r="O636" s="90">
        <f t="shared" si="252"/>
        <v>0.3435592333927116</v>
      </c>
      <c r="P636" s="90">
        <f t="shared" si="252"/>
        <v>0.3408251467532839</v>
      </c>
      <c r="Q636" s="90">
        <f t="shared" si="252"/>
        <v>0.31929910962421021</v>
      </c>
      <c r="R636" s="90">
        <f t="shared" si="252"/>
        <v>0.3067398637490425</v>
      </c>
      <c r="S636" s="90">
        <f t="shared" si="252"/>
        <v>0.31637389777535441</v>
      </c>
      <c r="T636" s="90">
        <f t="shared" si="252"/>
        <v>0.32581029574987941</v>
      </c>
      <c r="U636" s="90">
        <f t="shared" si="252"/>
        <v>0.34153011715444015</v>
      </c>
      <c r="V636" s="90">
        <f t="shared" si="252"/>
        <v>0.32958461333969519</v>
      </c>
      <c r="W636" s="90">
        <f t="shared" si="252"/>
        <v>0.32962436676302675</v>
      </c>
      <c r="X636" s="90">
        <f t="shared" si="252"/>
        <v>0.31942663574912988</v>
      </c>
      <c r="Y636" s="90">
        <f t="shared" si="252"/>
        <v>0.36827503368926229</v>
      </c>
      <c r="Z636" s="90">
        <f t="shared" si="252"/>
        <v>0.41485310449184676</v>
      </c>
      <c r="AA636" s="90">
        <f t="shared" si="252"/>
        <v>0.5214147790415018</v>
      </c>
      <c r="AB636" s="90">
        <f t="shared" si="252"/>
        <v>0.48198606025692892</v>
      </c>
      <c r="AC636" s="90">
        <f t="shared" si="252"/>
        <v>0.60004930157480596</v>
      </c>
      <c r="AD636" s="90">
        <f t="shared" si="252"/>
        <v>0.53269974996272773</v>
      </c>
      <c r="AE636" s="90">
        <f t="shared" si="252"/>
        <v>0.55182310655805122</v>
      </c>
    </row>
    <row r="637" spans="1:31" x14ac:dyDescent="0.2">
      <c r="A637" s="9" t="s">
        <v>736</v>
      </c>
      <c r="B637" s="4" t="s">
        <v>737</v>
      </c>
      <c r="C637" s="90">
        <f t="shared" si="253"/>
        <v>10.950603529583177</v>
      </c>
      <c r="D637" s="90">
        <f t="shared" si="252"/>
        <v>11.076547277843947</v>
      </c>
      <c r="E637" s="90">
        <f t="shared" si="252"/>
        <v>10.902995175653682</v>
      </c>
      <c r="F637" s="90">
        <f t="shared" si="252"/>
        <v>10.074176456403219</v>
      </c>
      <c r="G637" s="90">
        <f t="shared" si="252"/>
        <v>9.5800247587197536</v>
      </c>
      <c r="H637" s="90">
        <f t="shared" si="252"/>
        <v>10.320069474090237</v>
      </c>
      <c r="I637" s="90">
        <f t="shared" si="252"/>
        <v>24.569967260116215</v>
      </c>
      <c r="J637" s="90">
        <f t="shared" si="252"/>
        <v>25.209114346940634</v>
      </c>
      <c r="K637" s="90">
        <f t="shared" si="252"/>
        <v>25.468057782702836</v>
      </c>
      <c r="L637" s="90">
        <f t="shared" si="252"/>
        <v>25.483885147711458</v>
      </c>
      <c r="M637" s="90">
        <f t="shared" si="252"/>
        <v>25.79659747968234</v>
      </c>
      <c r="N637" s="90">
        <f t="shared" si="252"/>
        <v>22.803767570456301</v>
      </c>
      <c r="O637" s="90">
        <f t="shared" si="252"/>
        <v>18.731590136197465</v>
      </c>
      <c r="P637" s="90">
        <f t="shared" si="252"/>
        <v>21.563168649162876</v>
      </c>
      <c r="Q637" s="90">
        <f t="shared" si="252"/>
        <v>27.803593582592249</v>
      </c>
      <c r="R637" s="90">
        <f t="shared" si="252"/>
        <v>7.7186135283624129</v>
      </c>
      <c r="S637" s="90">
        <f t="shared" si="252"/>
        <v>11.99477443418998</v>
      </c>
      <c r="T637" s="90">
        <f t="shared" si="252"/>
        <v>12.030845150539399</v>
      </c>
      <c r="U637" s="90">
        <f t="shared" si="252"/>
        <v>9.7588259516753801</v>
      </c>
      <c r="V637" s="90">
        <f t="shared" si="252"/>
        <v>5.8227123576532964</v>
      </c>
      <c r="W637" s="90">
        <f t="shared" si="252"/>
        <v>9.17702968368922</v>
      </c>
      <c r="X637" s="90">
        <f t="shared" si="252"/>
        <v>9.1728346222298178</v>
      </c>
      <c r="Y637" s="90">
        <f t="shared" si="252"/>
        <v>7.8385133939759211</v>
      </c>
      <c r="Z637" s="90">
        <f t="shared" si="252"/>
        <v>7.6205988315380191</v>
      </c>
      <c r="AA637" s="90">
        <f t="shared" si="252"/>
        <v>10.81197701368535</v>
      </c>
      <c r="AB637" s="90">
        <f t="shared" si="252"/>
        <v>12.867958781513277</v>
      </c>
      <c r="AC637" s="90">
        <f t="shared" si="252"/>
        <v>9.5609380778304924</v>
      </c>
      <c r="AD637" s="90">
        <f t="shared" si="252"/>
        <v>10.153463918504087</v>
      </c>
      <c r="AE637" s="90">
        <f t="shared" si="252"/>
        <v>11.041777177088896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2405.8609657195111</v>
      </c>
      <c r="D656" s="28">
        <f t="shared" si="256"/>
        <v>1558.0016010084139</v>
      </c>
      <c r="E656" s="28">
        <f t="shared" si="256"/>
        <v>1202.5021553259053</v>
      </c>
      <c r="F656" s="28">
        <f t="shared" si="256"/>
        <v>1376.8797444022903</v>
      </c>
      <c r="G656" s="28">
        <f t="shared" si="256"/>
        <v>2000.4687365212492</v>
      </c>
      <c r="H656" s="28">
        <f t="shared" si="256"/>
        <v>2328.0745991852027</v>
      </c>
      <c r="I656" s="28">
        <f t="shared" si="256"/>
        <v>3163.4239499013702</v>
      </c>
      <c r="J656" s="28">
        <f t="shared" si="256"/>
        <v>3149.0119080070735</v>
      </c>
      <c r="K656" s="28">
        <f t="shared" si="256"/>
        <v>3603.5178739421385</v>
      </c>
      <c r="L656" s="28">
        <f t="shared" si="256"/>
        <v>3607.4384647787692</v>
      </c>
      <c r="M656" s="28">
        <f t="shared" si="256"/>
        <v>2885.745567954737</v>
      </c>
      <c r="N656" s="28">
        <f t="shared" si="256"/>
        <v>2861.6224398949812</v>
      </c>
      <c r="O656" s="28">
        <f t="shared" si="256"/>
        <v>3191.9178216062433</v>
      </c>
      <c r="P656" s="28">
        <f t="shared" si="256"/>
        <v>3361.1500912462002</v>
      </c>
      <c r="Q656" s="28">
        <f t="shared" si="256"/>
        <v>3338.0477249914697</v>
      </c>
      <c r="R656" s="28">
        <f t="shared" si="256"/>
        <v>3135.0300508352052</v>
      </c>
      <c r="S656" s="28">
        <f t="shared" si="256"/>
        <v>3619.487573082069</v>
      </c>
      <c r="T656" s="28">
        <f t="shared" si="256"/>
        <v>3893.5441199005363</v>
      </c>
      <c r="U656" s="28">
        <f t="shared" si="256"/>
        <v>3868.2326592807262</v>
      </c>
      <c r="V656" s="28">
        <f t="shared" si="256"/>
        <v>4330.1651502893919</v>
      </c>
      <c r="W656" s="28">
        <f t="shared" si="256"/>
        <v>5610.0828824916834</v>
      </c>
      <c r="X656" s="28">
        <f t="shared" si="256"/>
        <v>6236.2656105696879</v>
      </c>
      <c r="Y656" s="28">
        <f t="shared" si="256"/>
        <v>5801.1620227504518</v>
      </c>
      <c r="Z656" s="28">
        <f t="shared" si="256"/>
        <v>5864.1980130112952</v>
      </c>
      <c r="AA656" s="28">
        <f t="shared" si="256"/>
        <v>6247.6748666705389</v>
      </c>
      <c r="AB656" s="28">
        <f t="shared" si="256"/>
        <v>7984.9834179184991</v>
      </c>
      <c r="AC656" s="28">
        <f t="shared" si="256"/>
        <v>6421.6685760947566</v>
      </c>
      <c r="AD656" s="28">
        <f t="shared" si="256"/>
        <v>6311.81276859431</v>
      </c>
      <c r="AE656" s="28">
        <f t="shared" si="256"/>
        <v>7272.3779674414291</v>
      </c>
    </row>
    <row r="657" spans="1:31" x14ac:dyDescent="0.2">
      <c r="A657" s="6" t="s">
        <v>19</v>
      </c>
      <c r="B657" s="7" t="s">
        <v>20</v>
      </c>
      <c r="C657" s="21">
        <f>+C600</f>
        <v>2344.6888979433338</v>
      </c>
      <c r="D657" s="21">
        <f t="shared" ref="D657:AE657" si="257">+D600</f>
        <v>1496.6668048302088</v>
      </c>
      <c r="E657" s="21">
        <f t="shared" si="257"/>
        <v>1121.1355520762902</v>
      </c>
      <c r="F657" s="21">
        <f t="shared" si="257"/>
        <v>1290.4494052277246</v>
      </c>
      <c r="G657" s="21">
        <f t="shared" si="257"/>
        <v>1910.5152310374199</v>
      </c>
      <c r="H657" s="21">
        <f t="shared" si="257"/>
        <v>2229.9354315947076</v>
      </c>
      <c r="I657" s="21">
        <f t="shared" si="257"/>
        <v>3044.5672428275561</v>
      </c>
      <c r="J657" s="21">
        <f t="shared" si="257"/>
        <v>3020.9900741232077</v>
      </c>
      <c r="K657" s="21">
        <f t="shared" si="257"/>
        <v>3471.3631344000032</v>
      </c>
      <c r="L657" s="21">
        <f t="shared" si="257"/>
        <v>3467.885949159263</v>
      </c>
      <c r="M657" s="21">
        <f t="shared" si="257"/>
        <v>2741.037621194419</v>
      </c>
      <c r="N657" s="21">
        <f t="shared" si="257"/>
        <v>2714.5388948700388</v>
      </c>
      <c r="O657" s="21">
        <f t="shared" si="257"/>
        <v>3045.5486988538919</v>
      </c>
      <c r="P657" s="21">
        <f t="shared" si="257"/>
        <v>3200.8328841852276</v>
      </c>
      <c r="Q657" s="21">
        <f t="shared" si="257"/>
        <v>3163.573791090856</v>
      </c>
      <c r="R657" s="21">
        <f t="shared" si="257"/>
        <v>2985.0715719892387</v>
      </c>
      <c r="S657" s="21">
        <f t="shared" si="257"/>
        <v>3441.3171750918814</v>
      </c>
      <c r="T657" s="21">
        <f t="shared" si="257"/>
        <v>3711.4156136087149</v>
      </c>
      <c r="U657" s="21">
        <f t="shared" si="257"/>
        <v>3687.3935873813457</v>
      </c>
      <c r="V657" s="21">
        <f t="shared" si="257"/>
        <v>4158.9299886997533</v>
      </c>
      <c r="W657" s="21">
        <f t="shared" si="257"/>
        <v>5390.1736359572133</v>
      </c>
      <c r="X657" s="21">
        <f t="shared" si="257"/>
        <v>6015.0506562308638</v>
      </c>
      <c r="Y657" s="21">
        <f t="shared" si="257"/>
        <v>5576.1121062862167</v>
      </c>
      <c r="Z657" s="21">
        <f t="shared" si="257"/>
        <v>5616.215102719706</v>
      </c>
      <c r="AA657" s="21">
        <f t="shared" si="257"/>
        <v>5783.1454934645071</v>
      </c>
      <c r="AB657" s="21">
        <f t="shared" si="257"/>
        <v>7447.2187710017806</v>
      </c>
      <c r="AC657" s="21">
        <f t="shared" si="257"/>
        <v>5880.0507942410413</v>
      </c>
      <c r="AD657" s="21">
        <f t="shared" si="257"/>
        <v>5852.150797248918</v>
      </c>
      <c r="AE657" s="21">
        <f t="shared" si="257"/>
        <v>6807.5802411070317</v>
      </c>
    </row>
    <row r="658" spans="1:31" x14ac:dyDescent="0.2">
      <c r="A658" s="12" t="s">
        <v>248</v>
      </c>
      <c r="B658" s="7" t="s">
        <v>249</v>
      </c>
      <c r="C658" s="21">
        <f>+C604</f>
        <v>3.9101851004758874</v>
      </c>
      <c r="D658" s="21">
        <f t="shared" ref="D658:AE658" si="258">+D604</f>
        <v>3.550168708795034</v>
      </c>
      <c r="E658" s="21">
        <f t="shared" si="258"/>
        <v>24.34076868568436</v>
      </c>
      <c r="F658" s="21">
        <f t="shared" si="258"/>
        <v>29.668959614728038</v>
      </c>
      <c r="G658" s="21">
        <f t="shared" si="258"/>
        <v>34.997132854396142</v>
      </c>
      <c r="H658" s="21">
        <f t="shared" si="258"/>
        <v>42.153970037085827</v>
      </c>
      <c r="I658" s="21">
        <f t="shared" si="258"/>
        <v>47.711873836487335</v>
      </c>
      <c r="J658" s="21">
        <f t="shared" si="258"/>
        <v>54.34401468411216</v>
      </c>
      <c r="K658" s="21">
        <f t="shared" si="258"/>
        <v>58.926616707705037</v>
      </c>
      <c r="L658" s="21">
        <f t="shared" si="258"/>
        <v>65.357050388951848</v>
      </c>
      <c r="M658" s="21">
        <f t="shared" si="258"/>
        <v>72.407074321209151</v>
      </c>
      <c r="N658" s="21">
        <f t="shared" si="258"/>
        <v>77.953599345080221</v>
      </c>
      <c r="O658" s="21">
        <f t="shared" si="258"/>
        <v>80.581174192682852</v>
      </c>
      <c r="P658" s="21">
        <f t="shared" si="258"/>
        <v>93.939823417471814</v>
      </c>
      <c r="Q658" s="21">
        <f t="shared" si="258"/>
        <v>99.587471048758673</v>
      </c>
      <c r="R658" s="21">
        <f t="shared" si="258"/>
        <v>99.945112171857076</v>
      </c>
      <c r="S658" s="21">
        <f t="shared" si="258"/>
        <v>123.27206044597993</v>
      </c>
      <c r="T658" s="21">
        <f t="shared" si="258"/>
        <v>125.02276629046619</v>
      </c>
      <c r="U658" s="21">
        <f t="shared" si="258"/>
        <v>124.26081477787925</v>
      </c>
      <c r="V658" s="21">
        <f t="shared" si="258"/>
        <v>115.63676681880577</v>
      </c>
      <c r="W658" s="21">
        <f t="shared" si="258"/>
        <v>157.59205716979943</v>
      </c>
      <c r="X658" s="21">
        <f t="shared" si="258"/>
        <v>158.7780540359341</v>
      </c>
      <c r="Y658" s="21">
        <f t="shared" si="258"/>
        <v>164.09473444852011</v>
      </c>
      <c r="Z658" s="21">
        <f t="shared" si="258"/>
        <v>183.27416627243039</v>
      </c>
      <c r="AA658" s="21">
        <f t="shared" si="258"/>
        <v>390.04538528584021</v>
      </c>
      <c r="AB658" s="21">
        <f t="shared" si="258"/>
        <v>453.65216132668644</v>
      </c>
      <c r="AC658" s="21">
        <f t="shared" si="258"/>
        <v>455.11867284003591</v>
      </c>
      <c r="AD658" s="21">
        <f t="shared" si="258"/>
        <v>366.35755157820267</v>
      </c>
      <c r="AE658" s="21">
        <f t="shared" si="258"/>
        <v>363.63399035015806</v>
      </c>
    </row>
    <row r="659" spans="1:31" x14ac:dyDescent="0.2">
      <c r="A659" s="12" t="s">
        <v>390</v>
      </c>
      <c r="B659" s="7" t="s">
        <v>391</v>
      </c>
      <c r="C659" s="21">
        <f>+C613</f>
        <v>45.158682340603264</v>
      </c>
      <c r="D659" s="21">
        <f t="shared" ref="D659:AE659" si="259">+D613</f>
        <v>45.794826076147224</v>
      </c>
      <c r="E659" s="21">
        <f t="shared" si="259"/>
        <v>46.840065834035926</v>
      </c>
      <c r="F659" s="21">
        <f t="shared" si="259"/>
        <v>49.685693090710835</v>
      </c>
      <c r="G659" s="21">
        <f t="shared" si="259"/>
        <v>49.650565710543759</v>
      </c>
      <c r="H659" s="21">
        <f t="shared" si="259"/>
        <v>50.65699828297339</v>
      </c>
      <c r="I659" s="21">
        <f t="shared" si="259"/>
        <v>51.539309827598295</v>
      </c>
      <c r="J659" s="21">
        <f t="shared" si="259"/>
        <v>53.248939714773925</v>
      </c>
      <c r="K659" s="21">
        <f t="shared" si="259"/>
        <v>53.121728476902049</v>
      </c>
      <c r="L659" s="21">
        <f t="shared" si="259"/>
        <v>54.449063212362503</v>
      </c>
      <c r="M659" s="21">
        <f t="shared" si="259"/>
        <v>52.720339629879504</v>
      </c>
      <c r="N659" s="21">
        <f t="shared" si="259"/>
        <v>53.173737095092946</v>
      </c>
      <c r="O659" s="21">
        <f t="shared" si="259"/>
        <v>54.481173276646722</v>
      </c>
      <c r="P659" s="21">
        <f t="shared" si="259"/>
        <v>52.959741631557314</v>
      </c>
      <c r="Q659" s="21">
        <f t="shared" si="259"/>
        <v>56.114211188424036</v>
      </c>
      <c r="R659" s="21">
        <f t="shared" si="259"/>
        <v>53.478523100760235</v>
      </c>
      <c r="S659" s="21">
        <f t="shared" si="259"/>
        <v>54.529195295711247</v>
      </c>
      <c r="T659" s="21">
        <f t="shared" si="259"/>
        <v>56.38062508177682</v>
      </c>
      <c r="U659" s="21">
        <f t="shared" si="259"/>
        <v>57.43499744046327</v>
      </c>
      <c r="V659" s="21">
        <f t="shared" si="259"/>
        <v>56.749322605851084</v>
      </c>
      <c r="W659" s="21">
        <f t="shared" si="259"/>
        <v>56.722777667196873</v>
      </c>
      <c r="X659" s="21">
        <f t="shared" si="259"/>
        <v>51.39665697896838</v>
      </c>
      <c r="Y659" s="21">
        <f t="shared" si="259"/>
        <v>47.169679437207762</v>
      </c>
      <c r="Z659" s="21">
        <f t="shared" si="259"/>
        <v>46.846060184864932</v>
      </c>
      <c r="AA659" s="21">
        <f t="shared" si="259"/>
        <v>48.066073803818824</v>
      </c>
      <c r="AB659" s="21">
        <f t="shared" si="259"/>
        <v>49.14011363837237</v>
      </c>
      <c r="AC659" s="21">
        <f t="shared" si="259"/>
        <v>47.94341547017784</v>
      </c>
      <c r="AD659" s="21">
        <f t="shared" si="259"/>
        <v>47.757418107703494</v>
      </c>
      <c r="AE659" s="21">
        <f t="shared" si="259"/>
        <v>47.575344520004869</v>
      </c>
    </row>
    <row r="660" spans="1:31" x14ac:dyDescent="0.2">
      <c r="A660" s="12" t="s">
        <v>548</v>
      </c>
      <c r="B660" s="7" t="s">
        <v>804</v>
      </c>
      <c r="C660" s="21">
        <f>+C624</f>
        <v>-8.9695892404810724</v>
      </c>
      <c r="D660" s="21">
        <f t="shared" ref="D660:AE660" si="260">+D624</f>
        <v>-9.5129476460777145</v>
      </c>
      <c r="E660" s="21">
        <f t="shared" si="260"/>
        <v>-11.485816896277825</v>
      </c>
      <c r="F660" s="21">
        <f t="shared" si="260"/>
        <v>-14.335364700343757</v>
      </c>
      <c r="G660" s="21">
        <f t="shared" si="260"/>
        <v>-16.186268645456938</v>
      </c>
      <c r="H660" s="21">
        <f t="shared" si="260"/>
        <v>-17.488477715200428</v>
      </c>
      <c r="I660" s="21">
        <f t="shared" si="260"/>
        <v>-18.071562360291715</v>
      </c>
      <c r="J660" s="21">
        <f t="shared" si="260"/>
        <v>-18.532470174364896</v>
      </c>
      <c r="K660" s="21">
        <f t="shared" si="260"/>
        <v>-19.774617785904997</v>
      </c>
      <c r="L660" s="21">
        <f t="shared" si="260"/>
        <v>-20.804491739124444</v>
      </c>
      <c r="M660" s="21">
        <f t="shared" si="260"/>
        <v>-21.913895934066002</v>
      </c>
      <c r="N660" s="21">
        <f t="shared" si="260"/>
        <v>-23.180747949626944</v>
      </c>
      <c r="O660" s="21">
        <f t="shared" si="260"/>
        <v>-24.398495944193584</v>
      </c>
      <c r="P660" s="21">
        <f t="shared" si="260"/>
        <v>-25.803825492298198</v>
      </c>
      <c r="Q660" s="21">
        <f t="shared" si="260"/>
        <v>-27.318524323028232</v>
      </c>
      <c r="R660" s="21">
        <f t="shared" si="260"/>
        <v>-29.992776209923267</v>
      </c>
      <c r="S660" s="21">
        <f t="shared" si="260"/>
        <v>-31.883016695825173</v>
      </c>
      <c r="T660" s="21">
        <f t="shared" si="260"/>
        <v>-32.981883618093008</v>
      </c>
      <c r="U660" s="21">
        <f t="shared" si="260"/>
        <v>-33.815747810178109</v>
      </c>
      <c r="V660" s="21">
        <f t="shared" si="260"/>
        <v>-33.827526671654752</v>
      </c>
      <c r="W660" s="21">
        <f t="shared" si="260"/>
        <v>-33.855914149139501</v>
      </c>
      <c r="X660" s="21">
        <f t="shared" si="260"/>
        <v>-33.868229519534545</v>
      </c>
      <c r="Y660" s="21">
        <f t="shared" si="260"/>
        <v>-33.756112789292615</v>
      </c>
      <c r="Z660" s="21">
        <f t="shared" si="260"/>
        <v>-33.963241895821518</v>
      </c>
      <c r="AA660" s="21">
        <f t="shared" si="260"/>
        <v>-34.009854352315891</v>
      </c>
      <c r="AB660" s="21">
        <f t="shared" si="260"/>
        <v>-34.198691072873828</v>
      </c>
      <c r="AC660" s="21">
        <f t="shared" si="260"/>
        <v>-32.621247430874845</v>
      </c>
      <c r="AD660" s="21">
        <f t="shared" si="260"/>
        <v>-33.6302674352685</v>
      </c>
      <c r="AE660" s="21">
        <f t="shared" si="260"/>
        <v>-33.030239939420156</v>
      </c>
    </row>
    <row r="661" spans="1:31" x14ac:dyDescent="0.2">
      <c r="A661" s="12" t="s">
        <v>721</v>
      </c>
      <c r="B661" s="7" t="s">
        <v>722</v>
      </c>
      <c r="C661" s="21">
        <f>+C633</f>
        <v>21.072789575579542</v>
      </c>
      <c r="D661" s="21">
        <f t="shared" ref="D661:AE661" si="261">+D633</f>
        <v>21.502749039340465</v>
      </c>
      <c r="E661" s="21">
        <f t="shared" si="261"/>
        <v>21.671585626172643</v>
      </c>
      <c r="F661" s="21">
        <f t="shared" si="261"/>
        <v>21.411051169470539</v>
      </c>
      <c r="G661" s="21">
        <f t="shared" si="261"/>
        <v>21.492075564346401</v>
      </c>
      <c r="H661" s="21">
        <f t="shared" si="261"/>
        <v>22.816676985636477</v>
      </c>
      <c r="I661" s="21">
        <f t="shared" si="261"/>
        <v>37.677085770020184</v>
      </c>
      <c r="J661" s="21">
        <f t="shared" si="261"/>
        <v>38.961349659344584</v>
      </c>
      <c r="K661" s="21">
        <f t="shared" si="261"/>
        <v>39.881012143432947</v>
      </c>
      <c r="L661" s="21">
        <f t="shared" si="261"/>
        <v>40.550893757316238</v>
      </c>
      <c r="M661" s="21">
        <f t="shared" si="261"/>
        <v>41.494428743295231</v>
      </c>
      <c r="N661" s="21">
        <f t="shared" si="261"/>
        <v>39.136956534396219</v>
      </c>
      <c r="O661" s="21">
        <f t="shared" si="261"/>
        <v>35.70527122721569</v>
      </c>
      <c r="P661" s="21">
        <f t="shared" si="261"/>
        <v>39.221467504241595</v>
      </c>
      <c r="Q661" s="21">
        <f t="shared" si="261"/>
        <v>46.090775986458802</v>
      </c>
      <c r="R661" s="21">
        <f t="shared" si="261"/>
        <v>26.527619783272286</v>
      </c>
      <c r="S661" s="21">
        <f t="shared" si="261"/>
        <v>32.252158944321515</v>
      </c>
      <c r="T661" s="21">
        <f t="shared" si="261"/>
        <v>33.706998537670941</v>
      </c>
      <c r="U661" s="21">
        <f t="shared" si="261"/>
        <v>32.959007491216184</v>
      </c>
      <c r="V661" s="21">
        <f t="shared" si="261"/>
        <v>32.676598836635691</v>
      </c>
      <c r="W661" s="21">
        <f t="shared" si="261"/>
        <v>39.450325846613154</v>
      </c>
      <c r="X661" s="21">
        <f t="shared" si="261"/>
        <v>44.90847284345675</v>
      </c>
      <c r="Y661" s="21">
        <f t="shared" si="261"/>
        <v>47.541615367799906</v>
      </c>
      <c r="Z661" s="21">
        <f t="shared" si="261"/>
        <v>51.825925730116502</v>
      </c>
      <c r="AA661" s="21">
        <f t="shared" si="261"/>
        <v>60.427768468689493</v>
      </c>
      <c r="AB661" s="21">
        <f t="shared" si="261"/>
        <v>69.171063024533524</v>
      </c>
      <c r="AC661" s="21">
        <f t="shared" si="261"/>
        <v>71.176940974376635</v>
      </c>
      <c r="AD661" s="21">
        <f t="shared" si="261"/>
        <v>79.177269094753996</v>
      </c>
      <c r="AE661" s="21">
        <f t="shared" si="261"/>
        <v>86.61863140365449</v>
      </c>
    </row>
    <row r="663" spans="1:31" x14ac:dyDescent="0.2">
      <c r="A663" s="139" t="s">
        <v>17</v>
      </c>
      <c r="B663" s="139" t="s">
        <v>18</v>
      </c>
      <c r="C663" s="139">
        <v>1990</v>
      </c>
      <c r="D663" s="139">
        <v>1991</v>
      </c>
      <c r="E663" s="139">
        <v>1992</v>
      </c>
      <c r="F663" s="139">
        <v>1993</v>
      </c>
      <c r="G663" s="139">
        <v>1994</v>
      </c>
      <c r="H663" s="139">
        <v>1995</v>
      </c>
      <c r="I663" s="139">
        <v>1996</v>
      </c>
      <c r="J663" s="139">
        <v>1997</v>
      </c>
      <c r="K663" s="139">
        <v>1998</v>
      </c>
      <c r="L663" s="139">
        <v>1999</v>
      </c>
      <c r="M663" s="139">
        <v>2000</v>
      </c>
      <c r="N663" s="139">
        <v>2001</v>
      </c>
      <c r="O663" s="139">
        <v>2002</v>
      </c>
      <c r="P663" s="139">
        <v>2003</v>
      </c>
      <c r="Q663" s="139">
        <v>2004</v>
      </c>
      <c r="R663" s="139">
        <v>2005</v>
      </c>
      <c r="S663" s="139">
        <v>2006</v>
      </c>
      <c r="T663" s="139">
        <v>2007</v>
      </c>
      <c r="U663" s="139">
        <v>2008</v>
      </c>
      <c r="V663" s="139">
        <v>2009</v>
      </c>
      <c r="W663" s="139">
        <v>2010</v>
      </c>
      <c r="X663" s="139">
        <v>2011</v>
      </c>
      <c r="Y663" s="139">
        <v>2012</v>
      </c>
      <c r="Z663" s="139">
        <v>2013</v>
      </c>
      <c r="AA663" s="139">
        <v>2014</v>
      </c>
      <c r="AB663" s="139">
        <v>2015</v>
      </c>
      <c r="AC663" s="139">
        <v>2016</v>
      </c>
      <c r="AD663" s="139">
        <v>2017</v>
      </c>
      <c r="AE663" s="139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5">
        <v>0</v>
      </c>
      <c r="AE668" s="145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76" priority="368" operator="equal">
      <formula>0</formula>
    </cfRule>
  </conditionalFormatting>
  <conditionalFormatting sqref="A425:B426 A430:B431 A434:B437 A427:A429">
    <cfRule type="cellIs" dxfId="175" priority="127" operator="lessThan">
      <formula>0</formula>
    </cfRule>
  </conditionalFormatting>
  <conditionalFormatting sqref="A432:B433">
    <cfRule type="cellIs" dxfId="174" priority="126" operator="lessThan">
      <formula>0</formula>
    </cfRule>
  </conditionalFormatting>
  <conditionalFormatting sqref="B555 A576:B581">
    <cfRule type="cellIs" dxfId="173" priority="125" operator="lessThan">
      <formula>0</formula>
    </cfRule>
  </conditionalFormatting>
  <conditionalFormatting sqref="A633:B638 B624">
    <cfRule type="cellIs" dxfId="172" priority="124" operator="lessThan">
      <formula>0</formula>
    </cfRule>
  </conditionalFormatting>
  <conditionalFormatting sqref="A661:B661">
    <cfRule type="cellIs" dxfId="171" priority="123" operator="lessThan">
      <formula>0</formula>
    </cfRule>
  </conditionalFormatting>
  <conditionalFormatting sqref="B659:B660">
    <cfRule type="cellIs" dxfId="170" priority="122" operator="lessThan">
      <formula>0</formula>
    </cfRule>
  </conditionalFormatting>
  <conditionalFormatting sqref="B613">
    <cfRule type="cellIs" dxfId="169" priority="121" operator="lessThan">
      <formula>0</formula>
    </cfRule>
  </conditionalFormatting>
  <conditionalFormatting sqref="C434 C431 C425:C426">
    <cfRule type="cellIs" dxfId="168" priority="120" operator="lessThan">
      <formula>0</formula>
    </cfRule>
  </conditionalFormatting>
  <conditionalFormatting sqref="C613">
    <cfRule type="cellIs" dxfId="167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66" priority="117" operator="lessThan">
      <formula>0</formula>
    </cfRule>
  </conditionalFormatting>
  <conditionalFormatting sqref="C633 C624">
    <cfRule type="cellIs" dxfId="165" priority="115" operator="lessThan">
      <formula>0</formula>
    </cfRule>
  </conditionalFormatting>
  <conditionalFormatting sqref="C315">
    <cfRule type="cellIs" dxfId="164" priority="113" operator="lessThan">
      <formula>0</formula>
    </cfRule>
  </conditionalFormatting>
  <conditionalFormatting sqref="C328">
    <cfRule type="cellIs" dxfId="163" priority="114" operator="lessThan">
      <formula>0</formula>
    </cfRule>
  </conditionalFormatting>
  <conditionalFormatting sqref="C252">
    <cfRule type="cellIs" dxfId="162" priority="101" operator="lessThan">
      <formula>0</formula>
    </cfRule>
  </conditionalFormatting>
  <conditionalFormatting sqref="C195">
    <cfRule type="cellIs" dxfId="161" priority="112" operator="lessThan">
      <formula>0</formula>
    </cfRule>
  </conditionalFormatting>
  <conditionalFormatting sqref="C202">
    <cfRule type="cellIs" dxfId="160" priority="111" operator="lessThan">
      <formula>0</formula>
    </cfRule>
  </conditionalFormatting>
  <conditionalFormatting sqref="C206">
    <cfRule type="cellIs" dxfId="159" priority="110" operator="lessThan">
      <formula>0</formula>
    </cfRule>
  </conditionalFormatting>
  <conditionalFormatting sqref="C213">
    <cfRule type="cellIs" dxfId="158" priority="109" operator="lessThan">
      <formula>0</formula>
    </cfRule>
  </conditionalFormatting>
  <conditionalFormatting sqref="C216:C217">
    <cfRule type="cellIs" dxfId="157" priority="108" operator="lessThan">
      <formula>0</formula>
    </cfRule>
  </conditionalFormatting>
  <conditionalFormatting sqref="C219">
    <cfRule type="cellIs" dxfId="156" priority="107" operator="lessThan">
      <formula>0</formula>
    </cfRule>
  </conditionalFormatting>
  <conditionalFormatting sqref="C226">
    <cfRule type="cellIs" dxfId="155" priority="106" operator="lessThan">
      <formula>0</formula>
    </cfRule>
  </conditionalFormatting>
  <conditionalFormatting sqref="C230">
    <cfRule type="cellIs" dxfId="154" priority="105" operator="lessThan">
      <formula>0</formula>
    </cfRule>
  </conditionalFormatting>
  <conditionalFormatting sqref="C237">
    <cfRule type="cellIs" dxfId="153" priority="104" operator="lessThan">
      <formula>0</formula>
    </cfRule>
  </conditionalFormatting>
  <conditionalFormatting sqref="C240">
    <cfRule type="cellIs" dxfId="152" priority="103" operator="lessThan">
      <formula>0</formula>
    </cfRule>
  </conditionalFormatting>
  <conditionalFormatting sqref="C244">
    <cfRule type="cellIs" dxfId="151" priority="102" operator="lessThan">
      <formula>0</formula>
    </cfRule>
  </conditionalFormatting>
  <conditionalFormatting sqref="C257:C258">
    <cfRule type="cellIs" dxfId="150" priority="100" operator="lessThan">
      <formula>0</formula>
    </cfRule>
  </conditionalFormatting>
  <conditionalFormatting sqref="C260">
    <cfRule type="cellIs" dxfId="149" priority="99" operator="lessThan">
      <formula>0</formula>
    </cfRule>
  </conditionalFormatting>
  <conditionalFormatting sqref="C269:C270">
    <cfRule type="cellIs" dxfId="148" priority="98" operator="lessThan">
      <formula>0</formula>
    </cfRule>
  </conditionalFormatting>
  <conditionalFormatting sqref="C272">
    <cfRule type="cellIs" dxfId="147" priority="97" operator="lessThan">
      <formula>0</formula>
    </cfRule>
  </conditionalFormatting>
  <conditionalFormatting sqref="C277">
    <cfRule type="cellIs" dxfId="146" priority="96" operator="lessThan">
      <formula>0</formula>
    </cfRule>
  </conditionalFormatting>
  <conditionalFormatting sqref="C279">
    <cfRule type="cellIs" dxfId="145" priority="95" operator="lessThan">
      <formula>0</formula>
    </cfRule>
  </conditionalFormatting>
  <conditionalFormatting sqref="C287">
    <cfRule type="cellIs" dxfId="144" priority="94" operator="lessThan">
      <formula>0</formula>
    </cfRule>
  </conditionalFormatting>
  <conditionalFormatting sqref="C291">
    <cfRule type="cellIs" dxfId="143" priority="93" operator="lessThan">
      <formula>0</formula>
    </cfRule>
  </conditionalFormatting>
  <conditionalFormatting sqref="C453">
    <cfRule type="cellIs" dxfId="142" priority="88" operator="lessThan">
      <formula>0</formula>
    </cfRule>
  </conditionalFormatting>
  <conditionalFormatting sqref="C453">
    <cfRule type="cellIs" dxfId="141" priority="86" operator="equal">
      <formula>0</formula>
    </cfRule>
    <cfRule type="cellIs" dxfId="140" priority="87" operator="equal">
      <formula>0</formula>
    </cfRule>
  </conditionalFormatting>
  <conditionalFormatting sqref="C191:C193">
    <cfRule type="cellIs" dxfId="139" priority="85" operator="lessThan">
      <formula>0</formula>
    </cfRule>
  </conditionalFormatting>
  <conditionalFormatting sqref="C597">
    <cfRule type="cellIs" dxfId="138" priority="83" operator="lessThan">
      <formula>0</formula>
    </cfRule>
  </conditionalFormatting>
  <conditionalFormatting sqref="C597">
    <cfRule type="cellIs" dxfId="137" priority="81" operator="equal">
      <formula>0</formula>
    </cfRule>
    <cfRule type="cellIs" dxfId="136" priority="82" operator="equal">
      <formula>0</formula>
    </cfRule>
  </conditionalFormatting>
  <conditionalFormatting sqref="C654">
    <cfRule type="cellIs" dxfId="135" priority="80" operator="lessThan">
      <formula>0</formula>
    </cfRule>
  </conditionalFormatting>
  <conditionalFormatting sqref="C654">
    <cfRule type="cellIs" dxfId="134" priority="78" operator="equal">
      <formula>0</formula>
    </cfRule>
    <cfRule type="cellIs" dxfId="133" priority="79" operator="equal">
      <formula>0</formula>
    </cfRule>
  </conditionalFormatting>
  <conditionalFormatting sqref="C355">
    <cfRule type="cellIs" dxfId="132" priority="77" operator="lessThan">
      <formula>0</formula>
    </cfRule>
  </conditionalFormatting>
  <conditionalFormatting sqref="C367">
    <cfRule type="cellIs" dxfId="131" priority="76" operator="lessThan">
      <formula>0</formula>
    </cfRule>
  </conditionalFormatting>
  <conditionalFormatting sqref="C566:C567">
    <cfRule type="cellIs" dxfId="130" priority="71" operator="lessThan">
      <formula>0</formula>
    </cfRule>
  </conditionalFormatting>
  <conditionalFormatting sqref="C555:C556 C571 C568 C565 C562 C559 C574:C577">
    <cfRule type="cellIs" dxfId="129" priority="75" operator="lessThan">
      <formula>0</formula>
    </cfRule>
  </conditionalFormatting>
  <conditionalFormatting sqref="C557:C558">
    <cfRule type="cellIs" dxfId="128" priority="74" operator="lessThan">
      <formula>0</formula>
    </cfRule>
  </conditionalFormatting>
  <conditionalFormatting sqref="C560:C561">
    <cfRule type="cellIs" dxfId="127" priority="73" operator="lessThan">
      <formula>0</formula>
    </cfRule>
  </conditionalFormatting>
  <conditionalFormatting sqref="C563:C564">
    <cfRule type="cellIs" dxfId="126" priority="72" operator="lessThan">
      <formula>0</formula>
    </cfRule>
  </conditionalFormatting>
  <conditionalFormatting sqref="C569:C570">
    <cfRule type="cellIs" dxfId="125" priority="70" operator="lessThan">
      <formula>0</formula>
    </cfRule>
  </conditionalFormatting>
  <conditionalFormatting sqref="C572:C573">
    <cfRule type="cellIs" dxfId="124" priority="69" operator="lessThan">
      <formula>0</formula>
    </cfRule>
  </conditionalFormatting>
  <conditionalFormatting sqref="C578:C579">
    <cfRule type="cellIs" dxfId="123" priority="68" operator="lessThan">
      <formula>0</formula>
    </cfRule>
  </conditionalFormatting>
  <conditionalFormatting sqref="C585:C586">
    <cfRule type="cellIs" dxfId="122" priority="67" operator="lessThan">
      <formula>0</formula>
    </cfRule>
  </conditionalFormatting>
  <conditionalFormatting sqref="C541 C549:C554 C544:C545">
    <cfRule type="cellIs" dxfId="121" priority="66" operator="lessThan">
      <formula>0</formula>
    </cfRule>
  </conditionalFormatting>
  <conditionalFormatting sqref="C524">
    <cfRule type="cellIs" dxfId="120" priority="65" operator="lessThan">
      <formula>0</formula>
    </cfRule>
  </conditionalFormatting>
  <conditionalFormatting sqref="C526:C540">
    <cfRule type="cellIs" dxfId="119" priority="64" operator="lessThan">
      <formula>0</formula>
    </cfRule>
  </conditionalFormatting>
  <conditionalFormatting sqref="C525">
    <cfRule type="cellIs" dxfId="118" priority="63" operator="lessThan">
      <formula>0</formula>
    </cfRule>
  </conditionalFormatting>
  <conditionalFormatting sqref="C542">
    <cfRule type="cellIs" dxfId="117" priority="62" operator="lessThan">
      <formula>0</formula>
    </cfRule>
  </conditionalFormatting>
  <conditionalFormatting sqref="C543">
    <cfRule type="cellIs" dxfId="116" priority="61" operator="lessThan">
      <formula>0</formula>
    </cfRule>
  </conditionalFormatting>
  <conditionalFormatting sqref="C580:C581">
    <cfRule type="cellIs" dxfId="115" priority="60" operator="lessThan">
      <formula>0</formula>
    </cfRule>
  </conditionalFormatting>
  <conditionalFormatting sqref="D434:AE434 D431:AE431 D425:AE426">
    <cfRule type="cellIs" dxfId="114" priority="59" operator="lessThan">
      <formula>0</formula>
    </cfRule>
  </conditionalFormatting>
  <conditionalFormatting sqref="D613:AE613">
    <cfRule type="cellIs" dxfId="113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12" priority="57" operator="lessThan">
      <formula>0</formula>
    </cfRule>
  </conditionalFormatting>
  <conditionalFormatting sqref="D633:AE633 D624:AE624">
    <cfRule type="cellIs" dxfId="111" priority="56" operator="lessThan">
      <formula>0</formula>
    </cfRule>
  </conditionalFormatting>
  <conditionalFormatting sqref="D315:AE315">
    <cfRule type="cellIs" dxfId="110" priority="54" operator="lessThan">
      <formula>0</formula>
    </cfRule>
  </conditionalFormatting>
  <conditionalFormatting sqref="D328:AE328">
    <cfRule type="cellIs" dxfId="109" priority="55" operator="lessThan">
      <formula>0</formula>
    </cfRule>
  </conditionalFormatting>
  <conditionalFormatting sqref="D252:AE252">
    <cfRule type="cellIs" dxfId="108" priority="42" operator="lessThan">
      <formula>0</formula>
    </cfRule>
  </conditionalFormatting>
  <conditionalFormatting sqref="D195:AE195">
    <cfRule type="cellIs" dxfId="107" priority="53" operator="lessThan">
      <formula>0</formula>
    </cfRule>
  </conditionalFormatting>
  <conditionalFormatting sqref="D202:AE202">
    <cfRule type="cellIs" dxfId="106" priority="52" operator="lessThan">
      <formula>0</formula>
    </cfRule>
  </conditionalFormatting>
  <conditionalFormatting sqref="D206:AE206">
    <cfRule type="cellIs" dxfId="105" priority="51" operator="lessThan">
      <formula>0</formula>
    </cfRule>
  </conditionalFormatting>
  <conditionalFormatting sqref="D213:AE213">
    <cfRule type="cellIs" dxfId="104" priority="50" operator="lessThan">
      <formula>0</formula>
    </cfRule>
  </conditionalFormatting>
  <conditionalFormatting sqref="D216:AE217">
    <cfRule type="cellIs" dxfId="103" priority="49" operator="lessThan">
      <formula>0</formula>
    </cfRule>
  </conditionalFormatting>
  <conditionalFormatting sqref="D219:AE219">
    <cfRule type="cellIs" dxfId="102" priority="48" operator="lessThan">
      <formula>0</formula>
    </cfRule>
  </conditionalFormatting>
  <conditionalFormatting sqref="D226:AE226">
    <cfRule type="cellIs" dxfId="101" priority="47" operator="lessThan">
      <formula>0</formula>
    </cfRule>
  </conditionalFormatting>
  <conditionalFormatting sqref="D230:AE230">
    <cfRule type="cellIs" dxfId="100" priority="46" operator="lessThan">
      <formula>0</formula>
    </cfRule>
  </conditionalFormatting>
  <conditionalFormatting sqref="D237:AE237">
    <cfRule type="cellIs" dxfId="99" priority="45" operator="lessThan">
      <formula>0</formula>
    </cfRule>
  </conditionalFormatting>
  <conditionalFormatting sqref="D240:AE240">
    <cfRule type="cellIs" dxfId="98" priority="44" operator="lessThan">
      <formula>0</formula>
    </cfRule>
  </conditionalFormatting>
  <conditionalFormatting sqref="D244:AE244">
    <cfRule type="cellIs" dxfId="97" priority="43" operator="lessThan">
      <formula>0</formula>
    </cfRule>
  </conditionalFormatting>
  <conditionalFormatting sqref="D257:AE258">
    <cfRule type="cellIs" dxfId="96" priority="41" operator="lessThan">
      <formula>0</formula>
    </cfRule>
  </conditionalFormatting>
  <conditionalFormatting sqref="D260:AE260">
    <cfRule type="cellIs" dxfId="95" priority="40" operator="lessThan">
      <formula>0</formula>
    </cfRule>
  </conditionalFormatting>
  <conditionalFormatting sqref="D269:AE270">
    <cfRule type="cellIs" dxfId="94" priority="39" operator="lessThan">
      <formula>0</formula>
    </cfRule>
  </conditionalFormatting>
  <conditionalFormatting sqref="D272:AE272">
    <cfRule type="cellIs" dxfId="93" priority="38" operator="lessThan">
      <formula>0</formula>
    </cfRule>
  </conditionalFormatting>
  <conditionalFormatting sqref="D277:AE277">
    <cfRule type="cellIs" dxfId="92" priority="37" operator="lessThan">
      <formula>0</formula>
    </cfRule>
  </conditionalFormatting>
  <conditionalFormatting sqref="D279:AE279">
    <cfRule type="cellIs" dxfId="91" priority="36" operator="lessThan">
      <formula>0</formula>
    </cfRule>
  </conditionalFormatting>
  <conditionalFormatting sqref="D287:AE287">
    <cfRule type="cellIs" dxfId="90" priority="35" operator="lessThan">
      <formula>0</formula>
    </cfRule>
  </conditionalFormatting>
  <conditionalFormatting sqref="D291:AE291">
    <cfRule type="cellIs" dxfId="89" priority="34" operator="lessThan">
      <formula>0</formula>
    </cfRule>
  </conditionalFormatting>
  <conditionalFormatting sqref="D453:AE453">
    <cfRule type="cellIs" dxfId="88" priority="33" operator="lessThan">
      <formula>0</formula>
    </cfRule>
  </conditionalFormatting>
  <conditionalFormatting sqref="D453:AE453">
    <cfRule type="cellIs" dxfId="87" priority="31" operator="equal">
      <formula>0</formula>
    </cfRule>
    <cfRule type="cellIs" dxfId="86" priority="32" operator="equal">
      <formula>0</formula>
    </cfRule>
  </conditionalFormatting>
  <conditionalFormatting sqref="D191:AE193">
    <cfRule type="cellIs" dxfId="85" priority="30" operator="lessThan">
      <formula>0</formula>
    </cfRule>
  </conditionalFormatting>
  <conditionalFormatting sqref="D597:AE597">
    <cfRule type="cellIs" dxfId="84" priority="29" operator="lessThan">
      <formula>0</formula>
    </cfRule>
  </conditionalFormatting>
  <conditionalFormatting sqref="D597:AE597">
    <cfRule type="cellIs" dxfId="83" priority="27" operator="equal">
      <formula>0</formula>
    </cfRule>
    <cfRule type="cellIs" dxfId="82" priority="28" operator="equal">
      <formula>0</formula>
    </cfRule>
  </conditionalFormatting>
  <conditionalFormatting sqref="D654:AE654">
    <cfRule type="cellIs" dxfId="81" priority="26" operator="lessThan">
      <formula>0</formula>
    </cfRule>
  </conditionalFormatting>
  <conditionalFormatting sqref="D654:AE654">
    <cfRule type="cellIs" dxfId="80" priority="24" operator="equal">
      <formula>0</formula>
    </cfRule>
    <cfRule type="cellIs" dxfId="79" priority="25" operator="equal">
      <formula>0</formula>
    </cfRule>
  </conditionalFormatting>
  <conditionalFormatting sqref="D355:AE355">
    <cfRule type="cellIs" dxfId="78" priority="23" operator="lessThan">
      <formula>0</formula>
    </cfRule>
  </conditionalFormatting>
  <conditionalFormatting sqref="D367:AE367">
    <cfRule type="cellIs" dxfId="77" priority="22" operator="lessThan">
      <formula>0</formula>
    </cfRule>
  </conditionalFormatting>
  <conditionalFormatting sqref="D566:AE567">
    <cfRule type="cellIs" dxfId="76" priority="17" operator="lessThan">
      <formula>0</formula>
    </cfRule>
  </conditionalFormatting>
  <conditionalFormatting sqref="D555:AE556 D571:AE571 D568:AE568 D565:AE565 D562:AE562 D559:AE559 D574:AE577">
    <cfRule type="cellIs" dxfId="75" priority="21" operator="lessThan">
      <formula>0</formula>
    </cfRule>
  </conditionalFormatting>
  <conditionalFormatting sqref="D557:AE558">
    <cfRule type="cellIs" dxfId="74" priority="20" operator="lessThan">
      <formula>0</formula>
    </cfRule>
  </conditionalFormatting>
  <conditionalFormatting sqref="D560:AE561">
    <cfRule type="cellIs" dxfId="73" priority="19" operator="lessThan">
      <formula>0</formula>
    </cfRule>
  </conditionalFormatting>
  <conditionalFormatting sqref="D563:AE564">
    <cfRule type="cellIs" dxfId="72" priority="18" operator="lessThan">
      <formula>0</formula>
    </cfRule>
  </conditionalFormatting>
  <conditionalFormatting sqref="D569:AE570">
    <cfRule type="cellIs" dxfId="71" priority="16" operator="lessThan">
      <formula>0</formula>
    </cfRule>
  </conditionalFormatting>
  <conditionalFormatting sqref="D572:AE573">
    <cfRule type="cellIs" dxfId="70" priority="15" operator="lessThan">
      <formula>0</formula>
    </cfRule>
  </conditionalFormatting>
  <conditionalFormatting sqref="D578:AE579">
    <cfRule type="cellIs" dxfId="69" priority="14" operator="lessThan">
      <formula>0</formula>
    </cfRule>
  </conditionalFormatting>
  <conditionalFormatting sqref="D585:AE586">
    <cfRule type="cellIs" dxfId="68" priority="13" operator="lessThan">
      <formula>0</formula>
    </cfRule>
  </conditionalFormatting>
  <conditionalFormatting sqref="D541:AE541 D549:AE554 D544:AE545">
    <cfRule type="cellIs" dxfId="67" priority="12" operator="lessThan">
      <formula>0</formula>
    </cfRule>
  </conditionalFormatting>
  <conditionalFormatting sqref="D524:AE524">
    <cfRule type="cellIs" dxfId="66" priority="11" operator="lessThan">
      <formula>0</formula>
    </cfRule>
  </conditionalFormatting>
  <conditionalFormatting sqref="D526:AE540">
    <cfRule type="cellIs" dxfId="65" priority="10" operator="lessThan">
      <formula>0</formula>
    </cfRule>
  </conditionalFormatting>
  <conditionalFormatting sqref="D525:AE525">
    <cfRule type="cellIs" dxfId="64" priority="9" operator="lessThan">
      <formula>0</formula>
    </cfRule>
  </conditionalFormatting>
  <conditionalFormatting sqref="D542:AE542">
    <cfRule type="cellIs" dxfId="63" priority="8" operator="lessThan">
      <formula>0</formula>
    </cfRule>
  </conditionalFormatting>
  <conditionalFormatting sqref="D543:AE543">
    <cfRule type="cellIs" dxfId="62" priority="7" operator="lessThan">
      <formula>0</formula>
    </cfRule>
  </conditionalFormatting>
  <conditionalFormatting sqref="D580:AE581">
    <cfRule type="cellIs" dxfId="61" priority="6" operator="lessThan">
      <formula>0</formula>
    </cfRule>
  </conditionalFormatting>
  <conditionalFormatting sqref="C625:AE631">
    <cfRule type="cellIs" dxfId="60" priority="5" operator="lessThan">
      <formula>0</formula>
    </cfRule>
  </conditionalFormatting>
  <conditionalFormatting sqref="C4:AE4">
    <cfRule type="cellIs" dxfId="59" priority="4" operator="lessThan">
      <formula>0</formula>
    </cfRule>
  </conditionalFormatting>
  <conditionalFormatting sqref="A669:B669">
    <cfRule type="cellIs" dxfId="58" priority="3" operator="lessThan">
      <formula>0</formula>
    </cfRule>
  </conditionalFormatting>
  <conditionalFormatting sqref="B667:B668">
    <cfRule type="cellIs" dxfId="57" priority="2" operator="lessThan">
      <formula>0</formula>
    </cfRule>
  </conditionalFormatting>
  <conditionalFormatting sqref="C665:AE669">
    <cfRule type="cellIs" dxfId="56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topLeftCell="E1" zoomScale="80" zoomScaleNormal="80" workbookViewId="0">
      <selection activeCell="C4" sqref="C4:AE4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922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923</v>
      </c>
      <c r="C4" s="21">
        <f>+'CO2'!C656+'abs CO2'!C656</f>
        <v>2320.239137374771</v>
      </c>
      <c r="D4" s="21">
        <f>+'CO2'!D656+'abs CO2'!D656</f>
        <v>1475.1799886482377</v>
      </c>
      <c r="E4" s="21">
        <f>+'CO2'!E656+'abs CO2'!E656</f>
        <v>1119.9436914782036</v>
      </c>
      <c r="F4" s="21">
        <f>+'CO2'!F656+'abs CO2'!F656</f>
        <v>1290.0943092789339</v>
      </c>
      <c r="G4" s="21">
        <f>+'CO2'!G656+'abs CO2'!G656</f>
        <v>1909.7257640530163</v>
      </c>
      <c r="H4" s="21">
        <f>+'CO2'!H656+'abs CO2'!H656</f>
        <v>2231.726486063385</v>
      </c>
      <c r="I4" s="21">
        <f>+'CO2'!I656+'abs CO2'!I656</f>
        <v>3046.4185341380198</v>
      </c>
      <c r="J4" s="21">
        <f>+'CO2'!J656+'abs CO2'!J656</f>
        <v>3027.9969325502793</v>
      </c>
      <c r="K4" s="21">
        <f>+'CO2'!K656+'abs CO2'!K656</f>
        <v>3481.3678962688796</v>
      </c>
      <c r="L4" s="21">
        <f>+'CO2'!L656+'abs CO2'!L656</f>
        <v>3482.4974761065637</v>
      </c>
      <c r="M4" s="21">
        <f>+'CO2'!M656+'abs CO2'!M656</f>
        <v>2763.6112519684393</v>
      </c>
      <c r="N4" s="21">
        <f>+'CO2'!N656+'abs CO2'!N656</f>
        <v>2742.2017789215756</v>
      </c>
      <c r="O4" s="21">
        <f>+'CO2'!O656+'abs CO2'!O656</f>
        <v>3072.8274748969875</v>
      </c>
      <c r="P4" s="21">
        <f>+'CO2'!P656+'abs CO2'!P656</f>
        <v>3237.3216436529679</v>
      </c>
      <c r="Q4" s="21">
        <f>+'CO2'!Q656+'abs CO2'!Q656</f>
        <v>3203.6700975189115</v>
      </c>
      <c r="R4" s="21">
        <f>+'CO2'!R656+'abs CO2'!R656</f>
        <v>3019.4503018408254</v>
      </c>
      <c r="S4" s="21">
        <f>+'CO2'!S656+'abs CO2'!S656</f>
        <v>3491.8731115538581</v>
      </c>
      <c r="T4" s="21">
        <f>+'CO2'!T656+'abs CO2'!T656</f>
        <v>3756.0625965006116</v>
      </c>
      <c r="U4" s="21">
        <f>+'CO2'!U656+'abs CO2'!U656</f>
        <v>3726.5508514644011</v>
      </c>
      <c r="V4" s="21">
        <f>+'CO2'!V656+'abs CO2'!V656</f>
        <v>4181.4202590824843</v>
      </c>
      <c r="W4" s="21">
        <f>+'CO2'!W656+'abs CO2'!W656</f>
        <v>5444.0187675739189</v>
      </c>
      <c r="X4" s="21">
        <f>+'CO2'!X656+'abs CO2'!X656</f>
        <v>6065.5844963340005</v>
      </c>
      <c r="Y4" s="21">
        <f>+'CO2'!Y656+'abs CO2'!Y656</f>
        <v>5619.9377780235909</v>
      </c>
      <c r="Z4" s="21">
        <f>+'CO2'!Z656+'abs CO2'!Z656</f>
        <v>5669.4643345545537</v>
      </c>
      <c r="AA4" s="21">
        <f>+'CO2'!AA656+'abs CO2'!AA656</f>
        <v>6032.6171760007883</v>
      </c>
      <c r="AB4" s="21">
        <f>+'CO2'!AB656+'abs CO2'!AB656</f>
        <v>7746.1666243512345</v>
      </c>
      <c r="AC4" s="21">
        <f>+'CO2'!AC656+'abs CO2'!AC656</f>
        <v>6189.3923601914094</v>
      </c>
      <c r="AD4" s="21">
        <f>+'CO2'!AD656+'abs CO2'!AD656</f>
        <v>6065.7264619598591</v>
      </c>
      <c r="AE4" s="21">
        <f>+'CO2'!AE656+'abs CO2'!AE656</f>
        <v>7006.6390240153069</v>
      </c>
    </row>
    <row r="5" spans="1:31" x14ac:dyDescent="0.2">
      <c r="B5" s="3" t="s">
        <v>234</v>
      </c>
      <c r="C5" s="21">
        <f>+'CH4'!C656*PCG!$C$5</f>
        <v>44.817117839470903</v>
      </c>
      <c r="D5" s="21">
        <f>+'CH4'!D656*PCG!$C$5</f>
        <v>45.857023875721694</v>
      </c>
      <c r="E5" s="21">
        <f>+'CH4'!E656*PCG!$C$5</f>
        <v>46.485099481522354</v>
      </c>
      <c r="F5" s="21">
        <f>+'CH4'!F656*PCG!$C$5</f>
        <v>47.202558496746349</v>
      </c>
      <c r="G5" s="21">
        <f>+'CH4'!G656*PCG!$C$5</f>
        <v>48.591823569049822</v>
      </c>
      <c r="H5" s="21">
        <f>+'CH4'!H656*PCG!$C$5</f>
        <v>49.755343314871091</v>
      </c>
      <c r="I5" s="21">
        <f>+'CH4'!I656*PCG!$C$5</f>
        <v>61.206363012750799</v>
      </c>
      <c r="J5" s="21">
        <f>+'CH4'!J656*PCG!$C$5</f>
        <v>61.584558653816224</v>
      </c>
      <c r="K5" s="21">
        <f>+'CH4'!K656*PCG!$C$5</f>
        <v>62.150184525602413</v>
      </c>
      <c r="L5" s="21">
        <f>+'CH4'!L656*PCG!$C$5</f>
        <v>62.450395387404079</v>
      </c>
      <c r="M5" s="21">
        <f>+'CH4'!M656*PCG!$C$5</f>
        <v>62.536969846334543</v>
      </c>
      <c r="N5" s="21">
        <f>+'CH4'!N656*PCG!$C$5</f>
        <v>62.566954330222011</v>
      </c>
      <c r="O5" s="21">
        <f>+'CH4'!O656*PCG!$C$5</f>
        <v>60.109062372631698</v>
      </c>
      <c r="P5" s="21">
        <f>+'CH4'!P656*PCG!$C$5</f>
        <v>63.070075483494527</v>
      </c>
      <c r="Q5" s="21">
        <f>+'CH4'!Q656*PCG!$C$5</f>
        <v>69.392334628583669</v>
      </c>
      <c r="R5" s="21">
        <f>+'CH4'!R656*PCG!$C$5</f>
        <v>53.766399784890993</v>
      </c>
      <c r="S5" s="21">
        <f>+'CH4'!S656*PCG!$C$5</f>
        <v>59.661600301118142</v>
      </c>
      <c r="T5" s="21">
        <f>+'CH4'!T656*PCG!$C$5</f>
        <v>61.975774464075364</v>
      </c>
      <c r="U5" s="21">
        <f>+'CH4'!U656*PCG!$C$5</f>
        <v>60.640453590221057</v>
      </c>
      <c r="V5" s="21">
        <f>+'CH4'!V656*PCG!$C$5</f>
        <v>59.83364585985008</v>
      </c>
      <c r="W5" s="21">
        <f>+'CH4'!W656*PCG!$C$5</f>
        <v>66.858408023753086</v>
      </c>
      <c r="X5" s="21">
        <f>+'CH4'!X656*PCG!$C$5</f>
        <v>71.21042632524113</v>
      </c>
      <c r="Y5" s="21">
        <f>+'CH4'!Y656*PCG!$C$5</f>
        <v>74.187366872478748</v>
      </c>
      <c r="Z5" s="21">
        <f>+'CH4'!Z656*PCG!$C$5</f>
        <v>79.664214898229289</v>
      </c>
      <c r="AA5" s="21">
        <f>+'CH4'!AA656*PCG!$C$5</f>
        <v>88.900869735402566</v>
      </c>
      <c r="AB5" s="21">
        <f>+'CH4'!AB656*PCG!$C$5</f>
        <v>99.850311047223698</v>
      </c>
      <c r="AC5" s="21">
        <f>+'CH4'!AC656*PCG!$C$5</f>
        <v>99.772910746273084</v>
      </c>
      <c r="AD5" s="21">
        <f>+'CH4'!AD656*PCG!$C$5</f>
        <v>105.64461762677175</v>
      </c>
      <c r="AE5" s="21">
        <f>+'CH4'!AE656*PCG!$C$5</f>
        <v>113.78427608873733</v>
      </c>
    </row>
    <row r="6" spans="1:31" x14ac:dyDescent="0.2">
      <c r="B6" s="3" t="s">
        <v>235</v>
      </c>
      <c r="C6" s="21">
        <f>+N2O!C656*PCG!$C$6</f>
        <v>37.959346215954056</v>
      </c>
      <c r="D6" s="21">
        <f>+N2O!D656*PCG!$C$6</f>
        <v>34.475599247361636</v>
      </c>
      <c r="E6" s="21">
        <f>+N2O!E656*PCG!$C$6</f>
        <v>33.453318336477814</v>
      </c>
      <c r="F6" s="21">
        <f>+N2O!F656*PCG!$C$6</f>
        <v>36.71341712723644</v>
      </c>
      <c r="G6" s="21">
        <f>+N2O!G656*PCG!$C$6</f>
        <v>39.076519193922948</v>
      </c>
      <c r="H6" s="21">
        <f>+N2O!H656*PCG!$C$6</f>
        <v>41.452530850284191</v>
      </c>
      <c r="I6" s="21">
        <f>+N2O!I656*PCG!$C$6</f>
        <v>50.221912185665659</v>
      </c>
      <c r="J6" s="21">
        <f>+N2O!J656*PCG!$C$6</f>
        <v>52.313088628387625</v>
      </c>
      <c r="K6" s="21">
        <f>+N2O!K656*PCG!$C$6</f>
        <v>53.381837030039264</v>
      </c>
      <c r="L6" s="21">
        <f>+N2O!L656*PCG!$C$6</f>
        <v>54.417273505303783</v>
      </c>
      <c r="M6" s="21">
        <f>+N2O!M656*PCG!$C$6</f>
        <v>49.706725513137954</v>
      </c>
      <c r="N6" s="21">
        <f>+N2O!N656*PCG!$C$6</f>
        <v>46.517853370540081</v>
      </c>
      <c r="O6" s="21">
        <f>+N2O!O656*PCG!$C$6</f>
        <v>47.932425492279975</v>
      </c>
      <c r="P6" s="21">
        <f>+N2O!P656*PCG!$C$6</f>
        <v>46.142176296830222</v>
      </c>
      <c r="Q6" s="21">
        <f>+N2O!Q656*PCG!$C$6</f>
        <v>49.774510525669164</v>
      </c>
      <c r="R6" s="21">
        <f>+N2O!R656*PCG!$C$6</f>
        <v>44.144911654222163</v>
      </c>
      <c r="S6" s="21">
        <f>+N2O!S656*PCG!$C$6</f>
        <v>47.758440857449934</v>
      </c>
      <c r="T6" s="21">
        <f>+N2O!T656*PCG!$C$6</f>
        <v>51.342243603576676</v>
      </c>
      <c r="U6" s="21">
        <f>+N2O!U656*PCG!$C$6</f>
        <v>53.737040773856272</v>
      </c>
      <c r="V6" s="21">
        <f>+N2O!V656*PCG!$C$6</f>
        <v>56.019949883450401</v>
      </c>
      <c r="W6" s="21">
        <f>+N2O!W656*PCG!$C$6</f>
        <v>60.118338952772248</v>
      </c>
      <c r="X6" s="21">
        <f>+N2O!X656*PCG!$C$6</f>
        <v>59.027873259341561</v>
      </c>
      <c r="Y6" s="21">
        <f>+N2O!Y656*PCG!$C$6</f>
        <v>56.765923271192356</v>
      </c>
      <c r="Z6" s="21">
        <f>+N2O!Z656*PCG!$C$6</f>
        <v>60.254765853354534</v>
      </c>
      <c r="AA6" s="21">
        <f>+N2O!AA656*PCG!$C$6</f>
        <v>61.784354962502739</v>
      </c>
      <c r="AB6" s="21">
        <f>+N2O!AB656*PCG!$C$6</f>
        <v>72.673496756623436</v>
      </c>
      <c r="AC6" s="21">
        <f>+N2O!AC656*PCG!$C$6</f>
        <v>65.427281177479003</v>
      </c>
      <c r="AD6" s="21">
        <f>+N2O!AD656*PCG!$C$6</f>
        <v>64.070685637689252</v>
      </c>
      <c r="AE6" s="21">
        <f>+N2O!AE656*PCG!$C$6</f>
        <v>69.115367417878488</v>
      </c>
    </row>
    <row r="7" spans="1:31" x14ac:dyDescent="0.2">
      <c r="B7" s="3" t="s">
        <v>236</v>
      </c>
      <c r="C7" s="21">
        <f>+SUM(C8:C10)</f>
        <v>2.8453642893161328</v>
      </c>
      <c r="D7" s="21">
        <f t="shared" ref="D7:AE7" si="0">+SUM(D8:D10)</f>
        <v>2.4889892370929405</v>
      </c>
      <c r="E7" s="21">
        <f t="shared" si="0"/>
        <v>2.6200460297013382</v>
      </c>
      <c r="F7" s="21">
        <f t="shared" si="0"/>
        <v>2.8694594993734421</v>
      </c>
      <c r="G7" s="21">
        <f t="shared" si="0"/>
        <v>3.0746297052598921</v>
      </c>
      <c r="H7" s="21">
        <f t="shared" si="0"/>
        <v>5.1402389566625146</v>
      </c>
      <c r="I7" s="21">
        <f t="shared" si="0"/>
        <v>5.5771405649343526</v>
      </c>
      <c r="J7" s="21">
        <f t="shared" si="0"/>
        <v>7.1173281745905781</v>
      </c>
      <c r="K7" s="21">
        <f t="shared" si="0"/>
        <v>6.6179561176170045</v>
      </c>
      <c r="L7" s="21">
        <f t="shared" si="0"/>
        <v>8.073319779497762</v>
      </c>
      <c r="M7" s="21">
        <f t="shared" si="0"/>
        <v>9.8906206268251449</v>
      </c>
      <c r="N7" s="21">
        <f t="shared" si="0"/>
        <v>10.335853272643742</v>
      </c>
      <c r="O7" s="21">
        <f t="shared" si="0"/>
        <v>11.048858844344181</v>
      </c>
      <c r="P7" s="21">
        <f t="shared" si="0"/>
        <v>14.616195812906675</v>
      </c>
      <c r="Q7" s="21">
        <f t="shared" si="0"/>
        <v>15.210782318304279</v>
      </c>
      <c r="R7" s="21">
        <f t="shared" si="0"/>
        <v>17.668437555267065</v>
      </c>
      <c r="S7" s="21">
        <f t="shared" si="0"/>
        <v>20.194420369643133</v>
      </c>
      <c r="T7" s="21">
        <f t="shared" si="0"/>
        <v>24.163505332272596</v>
      </c>
      <c r="U7" s="21">
        <f t="shared" si="0"/>
        <v>27.304313452247019</v>
      </c>
      <c r="V7" s="21">
        <f t="shared" si="0"/>
        <v>32.891295463606895</v>
      </c>
      <c r="W7" s="21">
        <f t="shared" si="0"/>
        <v>39.087367941238384</v>
      </c>
      <c r="X7" s="21">
        <f t="shared" si="0"/>
        <v>40.442814651105074</v>
      </c>
      <c r="Y7" s="21">
        <f t="shared" si="0"/>
        <v>50.27095458319036</v>
      </c>
      <c r="Z7" s="21">
        <f t="shared" si="0"/>
        <v>54.814697705158324</v>
      </c>
      <c r="AA7" s="21">
        <f t="shared" si="0"/>
        <v>64.372465971845472</v>
      </c>
      <c r="AB7" s="21">
        <f t="shared" si="0"/>
        <v>66.292985763416169</v>
      </c>
      <c r="AC7" s="21">
        <f t="shared" si="0"/>
        <v>67.076023979594851</v>
      </c>
      <c r="AD7" s="21">
        <f t="shared" si="0"/>
        <v>76.37100336998742</v>
      </c>
      <c r="AE7" s="21">
        <f t="shared" si="0"/>
        <v>82.839299919506132</v>
      </c>
    </row>
    <row r="8" spans="1:31" x14ac:dyDescent="0.2">
      <c r="B8" s="14" t="s">
        <v>237</v>
      </c>
      <c r="C8" s="21">
        <f>+HFC!C656</f>
        <v>1.4643604972349609E-3</v>
      </c>
      <c r="D8" s="21">
        <f>+HFC!D656</f>
        <v>4.9129620438247857E-3</v>
      </c>
      <c r="E8" s="21">
        <f>+HFC!E656</f>
        <v>1.0488355516662414E-2</v>
      </c>
      <c r="F8" s="21">
        <f>+HFC!F656</f>
        <v>1.347695383885091E-2</v>
      </c>
      <c r="G8" s="21">
        <f>+HFC!G656</f>
        <v>0.14128889154920052</v>
      </c>
      <c r="H8" s="21">
        <f>+HFC!H656</f>
        <v>0.3155513819660285</v>
      </c>
      <c r="I8" s="21">
        <f>+HFC!I656</f>
        <v>0.65122924732314691</v>
      </c>
      <c r="J8" s="21">
        <f>+HFC!J656</f>
        <v>1.4311652767501641</v>
      </c>
      <c r="K8" s="21">
        <f>+HFC!K656</f>
        <v>1.5049454471258139</v>
      </c>
      <c r="L8" s="21">
        <f>+HFC!L656</f>
        <v>2.4243638505609764</v>
      </c>
      <c r="M8" s="21">
        <f>+HFC!M656</f>
        <v>3.2664783759232168</v>
      </c>
      <c r="N8" s="21">
        <f>+HFC!N656</f>
        <v>5.0176956287153827</v>
      </c>
      <c r="O8" s="21">
        <f>+HFC!O656</f>
        <v>5.0940298110672666</v>
      </c>
      <c r="P8" s="21">
        <f>+HFC!P656</f>
        <v>7.0359863291721423</v>
      </c>
      <c r="Q8" s="21">
        <f>+HFC!Q656</f>
        <v>8.0869948371794198</v>
      </c>
      <c r="R8" s="21">
        <f>+HFC!R656</f>
        <v>11.394320540088035</v>
      </c>
      <c r="S8" s="21">
        <f>+HFC!S656</f>
        <v>13.634288672846683</v>
      </c>
      <c r="T8" s="21">
        <f>+HFC!T656</f>
        <v>17.504081470367232</v>
      </c>
      <c r="U8" s="21">
        <f>+HFC!U656</f>
        <v>20.398423805609795</v>
      </c>
      <c r="V8" s="21">
        <f>+HFC!V656</f>
        <v>24.817185947695222</v>
      </c>
      <c r="W8" s="21">
        <f>+HFC!W656</f>
        <v>27.639373850633199</v>
      </c>
      <c r="X8" s="21">
        <f>+HFC!X656</f>
        <v>33.004737749664152</v>
      </c>
      <c r="Y8" s="21">
        <f>+HFC!Y656</f>
        <v>42.122178829903476</v>
      </c>
      <c r="Z8" s="21">
        <f>+HFC!Z656</f>
        <v>46.153891916309306</v>
      </c>
      <c r="AA8" s="21">
        <f>+HFC!AA656</f>
        <v>53.055867228997343</v>
      </c>
      <c r="AB8" s="21">
        <f>+HFC!AB656</f>
        <v>51.446359279221234</v>
      </c>
      <c r="AC8" s="21">
        <f>+HFC!AC656</f>
        <v>54.644554591488699</v>
      </c>
      <c r="AD8" s="21">
        <f>+HFC!AD656</f>
        <v>62.687597848380605</v>
      </c>
      <c r="AE8" s="21">
        <f>+HFC!AE656</f>
        <v>69.837691526536588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2.8438999288188977</v>
      </c>
      <c r="D10" s="21">
        <f>+'SF6'!D656</f>
        <v>2.4840762750491159</v>
      </c>
      <c r="E10" s="21">
        <f>+'SF6'!E656</f>
        <v>2.6095576741846758</v>
      </c>
      <c r="F10" s="21">
        <f>+'SF6'!F656</f>
        <v>2.8559825455345913</v>
      </c>
      <c r="G10" s="21">
        <f>+'SF6'!G656</f>
        <v>2.9333408137106916</v>
      </c>
      <c r="H10" s="21">
        <f>+'SF6'!H656</f>
        <v>4.8246875746964859</v>
      </c>
      <c r="I10" s="21">
        <f>+'SF6'!I656</f>
        <v>4.9259113176112059</v>
      </c>
      <c r="J10" s="21">
        <f>+'SF6'!J656</f>
        <v>5.686162897840414</v>
      </c>
      <c r="K10" s="21">
        <f>+'SF6'!K656</f>
        <v>5.1130106704911906</v>
      </c>
      <c r="L10" s="21">
        <f>+'SF6'!L656</f>
        <v>5.6489559289367861</v>
      </c>
      <c r="M10" s="21">
        <f>+'SF6'!M656</f>
        <v>6.6241422509019285</v>
      </c>
      <c r="N10" s="21">
        <f>+'SF6'!N656</f>
        <v>5.3181576439283598</v>
      </c>
      <c r="O10" s="21">
        <f>+'SF6'!O656</f>
        <v>5.9548290332769147</v>
      </c>
      <c r="P10" s="21">
        <f>+'SF6'!P656</f>
        <v>7.5802094837345333</v>
      </c>
      <c r="Q10" s="21">
        <f>+'SF6'!Q656</f>
        <v>7.1237874811248592</v>
      </c>
      <c r="R10" s="21">
        <f>+'SF6'!R656</f>
        <v>6.27411701517903</v>
      </c>
      <c r="S10" s="21">
        <f>+'SF6'!S656</f>
        <v>6.5601316967964518</v>
      </c>
      <c r="T10" s="21">
        <f>+'SF6'!T656</f>
        <v>6.6594238619053625</v>
      </c>
      <c r="U10" s="21">
        <f>+'SF6'!U656</f>
        <v>6.9058896466372239</v>
      </c>
      <c r="V10" s="21">
        <f>+'SF6'!V656</f>
        <v>8.0741095159116725</v>
      </c>
      <c r="W10" s="21">
        <f>+'SF6'!W656</f>
        <v>11.447994090605187</v>
      </c>
      <c r="X10" s="21">
        <f>+'SF6'!X656</f>
        <v>7.4380769014409216</v>
      </c>
      <c r="Y10" s="21">
        <f>+'SF6'!Y656</f>
        <v>8.1487757532868823</v>
      </c>
      <c r="Z10" s="21">
        <f>+'SF6'!Z656</f>
        <v>8.6608057888490162</v>
      </c>
      <c r="AA10" s="21">
        <f>+'SF6'!AA656</f>
        <v>11.316598742848127</v>
      </c>
      <c r="AB10" s="21">
        <f>+'SF6'!AB656</f>
        <v>14.846626484194942</v>
      </c>
      <c r="AC10" s="21">
        <f>+'SF6'!AC656</f>
        <v>12.431469388106152</v>
      </c>
      <c r="AD10" s="21">
        <f>+'SF6'!AD656</f>
        <v>13.683405521606815</v>
      </c>
      <c r="AE10" s="21">
        <f>+'SF6'!AE656</f>
        <v>13.001608392969542</v>
      </c>
    </row>
    <row r="11" spans="1:31" x14ac:dyDescent="0.2">
      <c r="B11" s="15" t="s">
        <v>240</v>
      </c>
      <c r="C11" s="28">
        <f>+SUM(C4:C7)</f>
        <v>2405.860965719512</v>
      </c>
      <c r="D11" s="28">
        <f t="shared" ref="D11:AE11" si="1">+SUM(D4:D7)</f>
        <v>1558.0016010084141</v>
      </c>
      <c r="E11" s="28">
        <f t="shared" si="1"/>
        <v>1202.5021553259053</v>
      </c>
      <c r="F11" s="28">
        <f t="shared" si="1"/>
        <v>1376.8797444022903</v>
      </c>
      <c r="G11" s="28">
        <f t="shared" si="1"/>
        <v>2000.468736521249</v>
      </c>
      <c r="H11" s="28">
        <f t="shared" si="1"/>
        <v>2328.0745991852027</v>
      </c>
      <c r="I11" s="28">
        <f t="shared" si="1"/>
        <v>3163.4239499013706</v>
      </c>
      <c r="J11" s="28">
        <f t="shared" si="1"/>
        <v>3149.0119080070735</v>
      </c>
      <c r="K11" s="28">
        <f t="shared" si="1"/>
        <v>3603.5178739421381</v>
      </c>
      <c r="L11" s="28">
        <f t="shared" si="1"/>
        <v>3607.4384647787697</v>
      </c>
      <c r="M11" s="28">
        <f t="shared" si="1"/>
        <v>2885.745567954737</v>
      </c>
      <c r="N11" s="28">
        <f t="shared" si="1"/>
        <v>2861.6224398949817</v>
      </c>
      <c r="O11" s="28">
        <f t="shared" si="1"/>
        <v>3191.9178216062433</v>
      </c>
      <c r="P11" s="28">
        <f t="shared" si="1"/>
        <v>3361.1500912461997</v>
      </c>
      <c r="Q11" s="28">
        <f t="shared" si="1"/>
        <v>3338.0477249914684</v>
      </c>
      <c r="R11" s="28">
        <f t="shared" si="1"/>
        <v>3135.0300508352057</v>
      </c>
      <c r="S11" s="28">
        <f t="shared" si="1"/>
        <v>3619.487573082069</v>
      </c>
      <c r="T11" s="28">
        <f t="shared" si="1"/>
        <v>3893.5441199005363</v>
      </c>
      <c r="U11" s="28">
        <f t="shared" si="1"/>
        <v>3868.2326592807258</v>
      </c>
      <c r="V11" s="28">
        <f t="shared" si="1"/>
        <v>4330.165150289391</v>
      </c>
      <c r="W11" s="28">
        <f t="shared" si="1"/>
        <v>5610.0828824916825</v>
      </c>
      <c r="X11" s="28">
        <f t="shared" si="1"/>
        <v>6236.2656105696888</v>
      </c>
      <c r="Y11" s="28">
        <f t="shared" si="1"/>
        <v>5801.1620227504518</v>
      </c>
      <c r="Z11" s="28">
        <f t="shared" si="1"/>
        <v>5864.1980130112961</v>
      </c>
      <c r="AA11" s="28">
        <f t="shared" si="1"/>
        <v>6247.6748666705398</v>
      </c>
      <c r="AB11" s="28">
        <f t="shared" si="1"/>
        <v>7984.9834179184982</v>
      </c>
      <c r="AC11" s="28">
        <f t="shared" si="1"/>
        <v>6421.6685760947557</v>
      </c>
      <c r="AD11" s="28">
        <f t="shared" si="1"/>
        <v>6311.8127685943073</v>
      </c>
      <c r="AE11" s="28">
        <f t="shared" si="1"/>
        <v>7272.3779674414282</v>
      </c>
    </row>
    <row r="12" spans="1:31" x14ac:dyDescent="0.2">
      <c r="C12" s="30">
        <f>+C11-CO2eq!C656</f>
        <v>0</v>
      </c>
      <c r="D12" s="91">
        <f>+D11-CO2eq!D656</f>
        <v>0</v>
      </c>
      <c r="E12" s="91">
        <f>+E11-CO2eq!E656</f>
        <v>0</v>
      </c>
      <c r="F12" s="91">
        <f>+F11-CO2eq!F656</f>
        <v>0</v>
      </c>
      <c r="G12" s="91">
        <f>+G11-CO2eq!G656</f>
        <v>0</v>
      </c>
      <c r="H12" s="30">
        <f>+H11-CO2eq!H656</f>
        <v>0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0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0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922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2326.1282163215847</v>
      </c>
      <c r="D24" s="21">
        <f>+'CO2'!D657</f>
        <v>1481.3563037899412</v>
      </c>
      <c r="E24" s="21">
        <f>+'CO2'!E657</f>
        <v>1107.2683961788653</v>
      </c>
      <c r="F24" s="21">
        <f>+'CO2'!F657</f>
        <v>1275.1531300178112</v>
      </c>
      <c r="G24" s="21">
        <f>+'CO2'!G657</f>
        <v>1891.6323618377553</v>
      </c>
      <c r="H24" s="21">
        <f>+'CO2'!H657</f>
        <v>2209.5776187923475</v>
      </c>
      <c r="I24" s="21">
        <f>+'CO2'!I657</f>
        <v>3018.9332071218105</v>
      </c>
      <c r="J24" s="21">
        <f>+'CO2'!J657</f>
        <v>2996.8499340416301</v>
      </c>
      <c r="K24" s="21">
        <f>+'CO2'!K657</f>
        <v>3446.0675208042144</v>
      </c>
      <c r="L24" s="21">
        <f>+'CO2'!L657</f>
        <v>3442.8610006151916</v>
      </c>
      <c r="M24" s="21">
        <f>+'CO2'!M657</f>
        <v>2719.5116872503986</v>
      </c>
      <c r="N24" s="21">
        <f>+'CO2'!N657</f>
        <v>2694.5919022180756</v>
      </c>
      <c r="O24" s="21">
        <f>+'CO2'!O657</f>
        <v>3024.1177585493911</v>
      </c>
      <c r="P24" s="21">
        <f>+'CO2'!P657</f>
        <v>3179.8610976420887</v>
      </c>
      <c r="Q24" s="21">
        <f>+'CO2'!Q657</f>
        <v>3142.6185341545456</v>
      </c>
      <c r="R24" s="21">
        <f>+'CO2'!R657</f>
        <v>2963.7544981872124</v>
      </c>
      <c r="S24" s="21">
        <f>+'CO2'!S657</f>
        <v>3417.0808047743017</v>
      </c>
      <c r="T24" s="21">
        <f>+'CO2'!T657</f>
        <v>3684.6143233175276</v>
      </c>
      <c r="U24" s="21">
        <f>+'CO2'!U657</f>
        <v>3659.4541189847087</v>
      </c>
      <c r="V24" s="21">
        <f>+'CO2'!V657</f>
        <v>4129.01044237929</v>
      </c>
      <c r="W24" s="21">
        <f>+'CO2'!W657</f>
        <v>5355.039782818184</v>
      </c>
      <c r="X24" s="21">
        <f>+'CO2'!X657</f>
        <v>5976.8299110491907</v>
      </c>
      <c r="Y24" s="21">
        <f>+'CO2'!Y657</f>
        <v>5535.5813898693277</v>
      </c>
      <c r="Z24" s="21">
        <f>+'CO2'!Z657</f>
        <v>5570.3339545086737</v>
      </c>
      <c r="AA24" s="21">
        <f>+'CO2'!AA657</f>
        <v>5736.473208349541</v>
      </c>
      <c r="AB24" s="21">
        <f>+'CO2'!AB657</f>
        <v>7387.9745629789713</v>
      </c>
      <c r="AC24" s="21">
        <f>+'CO2'!AC657</f>
        <v>5829.8014365797389</v>
      </c>
      <c r="AD24" s="21">
        <f>+'CO2'!AD657</f>
        <v>5805.1369719696258</v>
      </c>
      <c r="AE24" s="21">
        <f>+'CO2'!AE657</f>
        <v>6754.6102146775047</v>
      </c>
    </row>
    <row r="25" spans="1:31" x14ac:dyDescent="0.2">
      <c r="B25" s="3" t="s">
        <v>234</v>
      </c>
      <c r="C25" s="21">
        <f>+'CH4'!C657*PCG!$C$5</f>
        <v>6.3846702100135682</v>
      </c>
      <c r="D25" s="21">
        <f>+'CH4'!D657*PCG!$C$5</f>
        <v>6.6366697789596003</v>
      </c>
      <c r="E25" s="21">
        <f>+'CH4'!E657*PCG!$C$5</f>
        <v>6.7037499531442046</v>
      </c>
      <c r="F25" s="21">
        <f>+'CH4'!F657*PCG!$C$5</f>
        <v>7.1610683801933348</v>
      </c>
      <c r="G25" s="21">
        <f>+'CH4'!G657*PCG!$C$5</f>
        <v>7.857318638815503</v>
      </c>
      <c r="H25" s="21">
        <f>+'CH4'!H657*PCG!$C$5</f>
        <v>7.554695675924278</v>
      </c>
      <c r="I25" s="21">
        <f>+'CH4'!I657*PCG!$C$5</f>
        <v>8.5814651884804558</v>
      </c>
      <c r="J25" s="21">
        <f>+'CH4'!J657*PCG!$C$5</f>
        <v>6.9809007356695281</v>
      </c>
      <c r="K25" s="21">
        <f>+'CH4'!K657*PCG!$C$5</f>
        <v>6.9303912910325298</v>
      </c>
      <c r="L25" s="21">
        <f>+'CH4'!L657*PCG!$C$5</f>
        <v>6.7570772967765702</v>
      </c>
      <c r="M25" s="21">
        <f>+'CH4'!M657*PCG!$C$5</f>
        <v>6.3196324371001937</v>
      </c>
      <c r="N25" s="21">
        <f>+'CH4'!N657*PCG!$C$5</f>
        <v>6.215372839537868</v>
      </c>
      <c r="O25" s="21">
        <f>+'CH4'!O657*PCG!$C$5</f>
        <v>6.3411869525182407</v>
      </c>
      <c r="P25" s="21">
        <f>+'CH4'!P657*PCG!$C$5</f>
        <v>6.1676377566990155</v>
      </c>
      <c r="Q25" s="21">
        <f>+'CH4'!Q657*PCG!$C$5</f>
        <v>6.2200667019948614</v>
      </c>
      <c r="R25" s="21">
        <f>+'CH4'!R657*PCG!$C$5</f>
        <v>6.0734681383395994</v>
      </c>
      <c r="S25" s="21">
        <f>+'CH4'!S657*PCG!$C$5</f>
        <v>6.3024040698909278</v>
      </c>
      <c r="T25" s="21">
        <f>+'CH4'!T657*PCG!$C$5</f>
        <v>6.9592787383170984</v>
      </c>
      <c r="U25" s="21">
        <f>+'CH4'!U657*PCG!$C$5</f>
        <v>6.9862685022380004</v>
      </c>
      <c r="V25" s="21">
        <f>+'CH4'!V657*PCG!$C$5</f>
        <v>7.2189195996888982</v>
      </c>
      <c r="W25" s="21">
        <f>+'CH4'!W657*PCG!$C$5</f>
        <v>8.016036964870672</v>
      </c>
      <c r="X25" s="21">
        <f>+'CH4'!X657*PCG!$C$5</f>
        <v>8.1644647865506599</v>
      </c>
      <c r="Y25" s="21">
        <f>+'CH4'!Y657*PCG!$C$5</f>
        <v>8.8053212682063986</v>
      </c>
      <c r="Z25" s="21">
        <f>+'CH4'!Z657*PCG!$C$5</f>
        <v>10.48346113893912</v>
      </c>
      <c r="AA25" s="21">
        <f>+'CH4'!AA657*PCG!$C$5</f>
        <v>11.153960518283167</v>
      </c>
      <c r="AB25" s="21">
        <f>+'CH4'!AB657*PCG!$C$5</f>
        <v>13.434127312697324</v>
      </c>
      <c r="AC25" s="21">
        <f>+'CH4'!AC657*PCG!$C$5</f>
        <v>11.721610339639829</v>
      </c>
      <c r="AD25" s="21">
        <f>+'CH4'!AD657*PCG!$C$5</f>
        <v>10.128604015412131</v>
      </c>
      <c r="AE25" s="21">
        <f>+'CH4'!AE657*PCG!$C$5</f>
        <v>11.419103737097933</v>
      </c>
    </row>
    <row r="26" spans="1:31" x14ac:dyDescent="0.2">
      <c r="B26" s="3" t="s">
        <v>235</v>
      </c>
      <c r="C26" s="21">
        <f>+N2O!C657*PCG!$C$6</f>
        <v>12.176011411736038</v>
      </c>
      <c r="D26" s="21">
        <f>+N2O!D657*PCG!$C$6</f>
        <v>8.6738312613082584</v>
      </c>
      <c r="E26" s="21">
        <f>+N2O!E657*PCG!$C$6</f>
        <v>7.1634059442808988</v>
      </c>
      <c r="F26" s="21">
        <f>+N2O!F657*PCG!$C$6</f>
        <v>8.1352068297198947</v>
      </c>
      <c r="G26" s="21">
        <f>+N2O!G657*PCG!$C$6</f>
        <v>11.025550560848968</v>
      </c>
      <c r="H26" s="21">
        <f>+N2O!H657*PCG!$C$6</f>
        <v>12.803117126435831</v>
      </c>
      <c r="I26" s="21">
        <f>+N2O!I657*PCG!$C$6</f>
        <v>17.052570517265693</v>
      </c>
      <c r="J26" s="21">
        <f>+N2O!J657*PCG!$C$6</f>
        <v>17.159239345907721</v>
      </c>
      <c r="K26" s="21">
        <f>+N2O!K657*PCG!$C$6</f>
        <v>18.365222304755893</v>
      </c>
      <c r="L26" s="21">
        <f>+N2O!L657*PCG!$C$6</f>
        <v>18.267871247294753</v>
      </c>
      <c r="M26" s="21">
        <f>+N2O!M657*PCG!$C$6</f>
        <v>15.206301506920259</v>
      </c>
      <c r="N26" s="21">
        <f>+N2O!N657*PCG!$C$6</f>
        <v>13.731619812425476</v>
      </c>
      <c r="O26" s="21">
        <f>+N2O!O657*PCG!$C$6</f>
        <v>15.089753351982623</v>
      </c>
      <c r="P26" s="21">
        <f>+N2O!P657*PCG!$C$6</f>
        <v>14.804148786439397</v>
      </c>
      <c r="Q26" s="21">
        <f>+N2O!Q657*PCG!$C$6</f>
        <v>14.735190234314981</v>
      </c>
      <c r="R26" s="21">
        <f>+N2O!R657*PCG!$C$6</f>
        <v>15.243605663687015</v>
      </c>
      <c r="S26" s="21">
        <f>+N2O!S657*PCG!$C$6</f>
        <v>17.93396624768933</v>
      </c>
      <c r="T26" s="21">
        <f>+N2O!T657*PCG!$C$6</f>
        <v>19.842011552870598</v>
      </c>
      <c r="U26" s="21">
        <f>+N2O!U657*PCG!$C$6</f>
        <v>20.953199894399003</v>
      </c>
      <c r="V26" s="21">
        <f>+N2O!V657*PCG!$C$6</f>
        <v>22.700626720774679</v>
      </c>
      <c r="W26" s="21">
        <f>+N2O!W657*PCG!$C$6</f>
        <v>27.117816174158516</v>
      </c>
      <c r="X26" s="21">
        <f>+N2O!X657*PCG!$C$6</f>
        <v>30.056280395122492</v>
      </c>
      <c r="Y26" s="21">
        <f>+N2O!Y657*PCG!$C$6</f>
        <v>31.725395148683507</v>
      </c>
      <c r="Z26" s="21">
        <f>+N2O!Z657*PCG!$C$6</f>
        <v>35.397687072092317</v>
      </c>
      <c r="AA26" s="21">
        <f>+N2O!AA657*PCG!$C$6</f>
        <v>35.518324596682781</v>
      </c>
      <c r="AB26" s="21">
        <f>+N2O!AB657*PCG!$C$6</f>
        <v>45.81008071011096</v>
      </c>
      <c r="AC26" s="21">
        <f>+N2O!AC657*PCG!$C$6</f>
        <v>38.527747321661998</v>
      </c>
      <c r="AD26" s="21">
        <f>+N2O!AD657*PCG!$C$6</f>
        <v>36.885221263877597</v>
      </c>
      <c r="AE26" s="21">
        <f>+N2O!AE657*PCG!$C$6</f>
        <v>41.550922692428614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2344.6888979433343</v>
      </c>
      <c r="D31" s="28">
        <f t="shared" ref="D31:AE31" si="3">+SUM(D24:D27)</f>
        <v>1496.6668048302092</v>
      </c>
      <c r="E31" s="28">
        <f t="shared" si="3"/>
        <v>1121.1355520762902</v>
      </c>
      <c r="F31" s="28">
        <f t="shared" si="3"/>
        <v>1290.4494052277244</v>
      </c>
      <c r="G31" s="28">
        <f t="shared" si="3"/>
        <v>1910.5152310374199</v>
      </c>
      <c r="H31" s="28">
        <f t="shared" si="3"/>
        <v>2229.9354315947076</v>
      </c>
      <c r="I31" s="28">
        <f t="shared" si="3"/>
        <v>3044.5672428275566</v>
      </c>
      <c r="J31" s="28">
        <f t="shared" si="3"/>
        <v>3020.9900741232073</v>
      </c>
      <c r="K31" s="28">
        <f t="shared" si="3"/>
        <v>3471.3631344000032</v>
      </c>
      <c r="L31" s="28">
        <f t="shared" si="3"/>
        <v>3467.885949159263</v>
      </c>
      <c r="M31" s="28">
        <f t="shared" si="3"/>
        <v>2741.037621194419</v>
      </c>
      <c r="N31" s="28">
        <f t="shared" si="3"/>
        <v>2714.5388948700388</v>
      </c>
      <c r="O31" s="28">
        <f t="shared" si="3"/>
        <v>3045.5486988538923</v>
      </c>
      <c r="P31" s="28">
        <f t="shared" si="3"/>
        <v>3200.8328841852272</v>
      </c>
      <c r="Q31" s="28">
        <f t="shared" si="3"/>
        <v>3163.5737910908551</v>
      </c>
      <c r="R31" s="28">
        <f t="shared" si="3"/>
        <v>2985.0715719892391</v>
      </c>
      <c r="S31" s="28">
        <f t="shared" si="3"/>
        <v>3441.3171750918818</v>
      </c>
      <c r="T31" s="28">
        <f t="shared" si="3"/>
        <v>3711.4156136087154</v>
      </c>
      <c r="U31" s="28">
        <f t="shared" si="3"/>
        <v>3687.3935873813457</v>
      </c>
      <c r="V31" s="28">
        <f t="shared" si="3"/>
        <v>4158.9299886997533</v>
      </c>
      <c r="W31" s="28">
        <f t="shared" si="3"/>
        <v>5390.1736359572133</v>
      </c>
      <c r="X31" s="28">
        <f t="shared" si="3"/>
        <v>6015.0506562308638</v>
      </c>
      <c r="Y31" s="28">
        <f t="shared" si="3"/>
        <v>5576.1121062862176</v>
      </c>
      <c r="Z31" s="28">
        <f t="shared" si="3"/>
        <v>5616.2151027197051</v>
      </c>
      <c r="AA31" s="28">
        <f t="shared" si="3"/>
        <v>5783.1454934645071</v>
      </c>
      <c r="AB31" s="28">
        <f t="shared" si="3"/>
        <v>7447.2187710017797</v>
      </c>
      <c r="AC31" s="28">
        <f t="shared" si="3"/>
        <v>5880.0507942410404</v>
      </c>
      <c r="AD31" s="28">
        <f t="shared" si="3"/>
        <v>5852.1507972489153</v>
      </c>
      <c r="AE31" s="28">
        <f t="shared" si="3"/>
        <v>6807.5802411070317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1.0540705677966395</v>
      </c>
      <c r="D44" s="21">
        <f>+'CO2'!D658</f>
        <v>1.050429228338978</v>
      </c>
      <c r="E44" s="21">
        <f>+'CO2'!E658</f>
        <v>21.709972412619905</v>
      </c>
      <c r="F44" s="21">
        <f>+'CO2'!F658</f>
        <v>26.788749871991481</v>
      </c>
      <c r="G44" s="21">
        <f>+'CO2'!G658</f>
        <v>31.911752905773138</v>
      </c>
      <c r="H44" s="21">
        <f>+'CO2'!H658</f>
        <v>37.002980837060193</v>
      </c>
      <c r="I44" s="21">
        <f>+'CO2'!I658</f>
        <v>42.123983028189869</v>
      </c>
      <c r="J44" s="21">
        <f>+'CO2'!J658</f>
        <v>47.215936266158465</v>
      </c>
      <c r="K44" s="21">
        <f>+'CO2'!K658</f>
        <v>52.297910346724919</v>
      </c>
      <c r="L44" s="21">
        <f>+'CO2'!L658</f>
        <v>57.272980366090962</v>
      </c>
      <c r="M44" s="21">
        <f>+'CO2'!M658</f>
        <v>62.505703451020892</v>
      </c>
      <c r="N44" s="21">
        <f>+'CO2'!N658</f>
        <v>67.606995829073355</v>
      </c>
      <c r="O44" s="21">
        <f>+'CO2'!O658</f>
        <v>69.521565104975551</v>
      </c>
      <c r="P44" s="21">
        <f>+'CO2'!P658</f>
        <v>79.312883803704324</v>
      </c>
      <c r="Q44" s="21">
        <f>+'CO2'!Q658</f>
        <v>84.365957740991831</v>
      </c>
      <c r="R44" s="21">
        <f>+'CO2'!R658</f>
        <v>82.265954450225166</v>
      </c>
      <c r="S44" s="21">
        <f>+'CO2'!S658</f>
        <v>103.06692489017806</v>
      </c>
      <c r="T44" s="21">
        <f>+'CO2'!T658</f>
        <v>100.84854796540783</v>
      </c>
      <c r="U44" s="21">
        <f>+'CO2'!U658</f>
        <v>96.945793002396968</v>
      </c>
      <c r="V44" s="21">
        <f>+'CO2'!V658</f>
        <v>82.73476501461468</v>
      </c>
      <c r="W44" s="21">
        <f>+'CO2'!W658</f>
        <v>118.49398183316715</v>
      </c>
      <c r="X44" s="21">
        <f>+'CO2'!X658</f>
        <v>118.32453320533379</v>
      </c>
      <c r="Y44" s="21">
        <f>+'CO2'!Y658</f>
        <v>113.81485542439343</v>
      </c>
      <c r="Z44" s="21">
        <f>+'CO2'!Z658</f>
        <v>128.45231813765253</v>
      </c>
      <c r="AA44" s="21">
        <f>+'CO2'!AA658</f>
        <v>325.66531768875672</v>
      </c>
      <c r="AB44" s="21">
        <f>+'CO2'!AB658</f>
        <v>387.35113514915997</v>
      </c>
      <c r="AC44" s="21">
        <f>+'CO2'!AC658</f>
        <v>388.03616303552792</v>
      </c>
      <c r="AD44" s="21">
        <f>+'CO2'!AD658</f>
        <v>289.98129103805849</v>
      </c>
      <c r="AE44" s="21">
        <f>+'CO2'!AE658</f>
        <v>280.7906486289184</v>
      </c>
    </row>
    <row r="45" spans="2:31" x14ac:dyDescent="0.2">
      <c r="B45" s="3" t="s">
        <v>234</v>
      </c>
      <c r="C45" s="21">
        <f>+'CH4'!C658*PCG!$C$5</f>
        <v>0</v>
      </c>
      <c r="D45" s="21">
        <f>+'CH4'!D658*PCG!$C$5</f>
        <v>0</v>
      </c>
      <c r="E45" s="21">
        <f>+'CH4'!E658*PCG!$C$5</f>
        <v>0</v>
      </c>
      <c r="F45" s="21">
        <f>+'CH4'!F658*PCG!$C$5</f>
        <v>0</v>
      </c>
      <c r="G45" s="21">
        <f>+'CH4'!G658*PCG!$C$5</f>
        <v>0</v>
      </c>
      <c r="H45" s="21">
        <f>+'CH4'!H658*PCG!$C$5</f>
        <v>0</v>
      </c>
      <c r="I45" s="21">
        <f>+'CH4'!I658*PCG!$C$5</f>
        <v>0</v>
      </c>
      <c r="J45" s="21">
        <f>+'CH4'!J658*PCG!$C$5</f>
        <v>0</v>
      </c>
      <c r="K45" s="21">
        <f>+'CH4'!K658*PCG!$C$5</f>
        <v>0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1.0750243363115058E-2</v>
      </c>
      <c r="D46" s="21">
        <f>+N2O!D658*PCG!$C$6</f>
        <v>1.0750243363115062E-2</v>
      </c>
      <c r="E46" s="21">
        <f>+N2O!E658*PCG!$C$6</f>
        <v>1.0750243363115062E-2</v>
      </c>
      <c r="F46" s="21">
        <f>+N2O!F658*PCG!$C$6</f>
        <v>1.0750243363115057E-2</v>
      </c>
      <c r="G46" s="21">
        <f>+N2O!G658*PCG!$C$6</f>
        <v>1.0750243363115058E-2</v>
      </c>
      <c r="H46" s="21">
        <f>+N2O!H658*PCG!$C$6</f>
        <v>1.0750243363115057E-2</v>
      </c>
      <c r="I46" s="21">
        <f>+N2O!I658*PCG!$C$6</f>
        <v>1.0750243363115058E-2</v>
      </c>
      <c r="J46" s="21">
        <f>+N2O!J658*PCG!$C$6</f>
        <v>1.0750243363115057E-2</v>
      </c>
      <c r="K46" s="21">
        <f>+N2O!K658*PCG!$C$6</f>
        <v>1.0750243363115058E-2</v>
      </c>
      <c r="L46" s="21">
        <f>+N2O!L658*PCG!$C$6</f>
        <v>1.0750243363115058E-2</v>
      </c>
      <c r="M46" s="21">
        <f>+N2O!M658*PCG!$C$6</f>
        <v>1.0750243363115062E-2</v>
      </c>
      <c r="N46" s="21">
        <f>+N2O!N658*PCG!$C$6</f>
        <v>1.0750243363115062E-2</v>
      </c>
      <c r="O46" s="21">
        <f>+N2O!O658*PCG!$C$6</f>
        <v>1.0750243363115062E-2</v>
      </c>
      <c r="P46" s="21">
        <f>+N2O!P658*PCG!$C$6</f>
        <v>1.0743800860811737E-2</v>
      </c>
      <c r="Q46" s="21">
        <f>+N2O!Q658*PCG!$C$6</f>
        <v>1.0730989462563227E-2</v>
      </c>
      <c r="R46" s="21">
        <f>+N2O!R658*PCG!$C$6</f>
        <v>1.0720166364842311E-2</v>
      </c>
      <c r="S46" s="21">
        <f>+N2O!S658*PCG!$C$6</f>
        <v>1.0715186158738791E-2</v>
      </c>
      <c r="T46" s="21">
        <f>+N2O!T658*PCG!$C$6</f>
        <v>1.0712992785763152E-2</v>
      </c>
      <c r="U46" s="21">
        <f>+N2O!U658*PCG!$C$6</f>
        <v>1.0708323235258556E-2</v>
      </c>
      <c r="V46" s="21">
        <f>+N2O!V658*PCG!$C$6</f>
        <v>1.0706340584197557E-2</v>
      </c>
      <c r="W46" s="21">
        <f>+N2O!W658*PCG!$C$6</f>
        <v>1.0707395393908904E-2</v>
      </c>
      <c r="X46" s="21">
        <f>+N2O!X658*PCG!$C$6</f>
        <v>1.0706179495218151E-2</v>
      </c>
      <c r="Y46" s="21">
        <f>+N2O!Y658*PCG!$C$6</f>
        <v>8.9244409363181156E-3</v>
      </c>
      <c r="Z46" s="21">
        <f>+N2O!Z658*PCG!$C$6</f>
        <v>7.1504296195438388E-3</v>
      </c>
      <c r="AA46" s="21">
        <f>+N2O!AA658*PCG!$C$6</f>
        <v>7.6016252380467896E-3</v>
      </c>
      <c r="AB46" s="21">
        <f>+N2O!AB658*PCG!$C$6</f>
        <v>8.0404141103300568E-3</v>
      </c>
      <c r="AC46" s="21">
        <f>+N2O!AC658*PCG!$C$6</f>
        <v>6.4858249131018912E-3</v>
      </c>
      <c r="AD46" s="21">
        <f>+N2O!AD658*PCG!$C$6</f>
        <v>5.2571701567789746E-3</v>
      </c>
      <c r="AE46" s="21">
        <f>+N2O!AE658*PCG!$C$6</f>
        <v>4.0418017335144465E-3</v>
      </c>
    </row>
    <row r="47" spans="2:31" x14ac:dyDescent="0.2">
      <c r="B47" s="3" t="s">
        <v>236</v>
      </c>
      <c r="C47" s="21">
        <f>+SUM(C48:C50)</f>
        <v>2.8453642893161328</v>
      </c>
      <c r="D47" s="21">
        <f t="shared" ref="D47:AE47" si="4">+SUM(D48:D50)</f>
        <v>2.4889892370929405</v>
      </c>
      <c r="E47" s="21">
        <f t="shared" si="4"/>
        <v>2.6200460297013382</v>
      </c>
      <c r="F47" s="21">
        <f t="shared" si="4"/>
        <v>2.8694594993734421</v>
      </c>
      <c r="G47" s="21">
        <f t="shared" si="4"/>
        <v>3.0746297052598921</v>
      </c>
      <c r="H47" s="21">
        <f t="shared" si="4"/>
        <v>5.1402389566625146</v>
      </c>
      <c r="I47" s="21">
        <f t="shared" si="4"/>
        <v>5.5771405649343526</v>
      </c>
      <c r="J47" s="21">
        <f t="shared" si="4"/>
        <v>7.1173281745905781</v>
      </c>
      <c r="K47" s="21">
        <f t="shared" si="4"/>
        <v>6.6179561176170045</v>
      </c>
      <c r="L47" s="21">
        <f t="shared" si="4"/>
        <v>8.073319779497762</v>
      </c>
      <c r="M47" s="21">
        <f t="shared" si="4"/>
        <v>9.8906206268251449</v>
      </c>
      <c r="N47" s="21">
        <f t="shared" si="4"/>
        <v>10.335853272643742</v>
      </c>
      <c r="O47" s="21">
        <f t="shared" si="4"/>
        <v>11.048858844344181</v>
      </c>
      <c r="P47" s="21">
        <f t="shared" si="4"/>
        <v>14.616195812906675</v>
      </c>
      <c r="Q47" s="21">
        <f t="shared" si="4"/>
        <v>15.210782318304279</v>
      </c>
      <c r="R47" s="21">
        <f t="shared" si="4"/>
        <v>17.668437555267065</v>
      </c>
      <c r="S47" s="21">
        <f t="shared" si="4"/>
        <v>20.194420369643133</v>
      </c>
      <c r="T47" s="21">
        <f t="shared" si="4"/>
        <v>24.163505332272596</v>
      </c>
      <c r="U47" s="21">
        <f t="shared" si="4"/>
        <v>27.304313452247019</v>
      </c>
      <c r="V47" s="21">
        <f t="shared" si="4"/>
        <v>32.891295463606895</v>
      </c>
      <c r="W47" s="21">
        <f t="shared" si="4"/>
        <v>39.087367941238384</v>
      </c>
      <c r="X47" s="21">
        <f t="shared" si="4"/>
        <v>40.442814651105074</v>
      </c>
      <c r="Y47" s="21">
        <f t="shared" si="4"/>
        <v>50.27095458319036</v>
      </c>
      <c r="Z47" s="21">
        <f t="shared" si="4"/>
        <v>54.814697705158324</v>
      </c>
      <c r="AA47" s="21">
        <f t="shared" si="4"/>
        <v>64.372465971845472</v>
      </c>
      <c r="AB47" s="21">
        <f t="shared" si="4"/>
        <v>66.292985763416169</v>
      </c>
      <c r="AC47" s="21">
        <f t="shared" si="4"/>
        <v>67.076023979594851</v>
      </c>
      <c r="AD47" s="21">
        <f t="shared" si="4"/>
        <v>76.37100336998742</v>
      </c>
      <c r="AE47" s="21">
        <f t="shared" si="4"/>
        <v>82.839299919506132</v>
      </c>
    </row>
    <row r="48" spans="2:31" x14ac:dyDescent="0.2">
      <c r="B48" s="14" t="s">
        <v>237</v>
      </c>
      <c r="C48" s="21">
        <f>+HFC!C658</f>
        <v>1.4643604972349609E-3</v>
      </c>
      <c r="D48" s="21">
        <f>+HFC!D658</f>
        <v>4.9129620438247857E-3</v>
      </c>
      <c r="E48" s="21">
        <f>+HFC!E658</f>
        <v>1.0488355516662414E-2</v>
      </c>
      <c r="F48" s="21">
        <f>+HFC!F658</f>
        <v>1.347695383885091E-2</v>
      </c>
      <c r="G48" s="21">
        <f>+HFC!G658</f>
        <v>0.14128889154920052</v>
      </c>
      <c r="H48" s="21">
        <f>+HFC!H658</f>
        <v>0.3155513819660285</v>
      </c>
      <c r="I48" s="21">
        <f>+HFC!I658</f>
        <v>0.65122924732314691</v>
      </c>
      <c r="J48" s="21">
        <f>+HFC!J658</f>
        <v>1.4311652767501641</v>
      </c>
      <c r="K48" s="21">
        <f>+HFC!K658</f>
        <v>1.5049454471258139</v>
      </c>
      <c r="L48" s="21">
        <f>+HFC!L658</f>
        <v>2.4243638505609764</v>
      </c>
      <c r="M48" s="21">
        <f>+HFC!M658</f>
        <v>3.2664783759232168</v>
      </c>
      <c r="N48" s="21">
        <f>+HFC!N658</f>
        <v>5.0176956287153827</v>
      </c>
      <c r="O48" s="21">
        <f>+HFC!O658</f>
        <v>5.0940298110672666</v>
      </c>
      <c r="P48" s="21">
        <f>+HFC!P658</f>
        <v>7.0359863291721423</v>
      </c>
      <c r="Q48" s="21">
        <f>+HFC!Q658</f>
        <v>8.0869948371794198</v>
      </c>
      <c r="R48" s="21">
        <f>+HFC!R658</f>
        <v>11.394320540088035</v>
      </c>
      <c r="S48" s="21">
        <f>+HFC!S658</f>
        <v>13.634288672846683</v>
      </c>
      <c r="T48" s="21">
        <f>+HFC!T658</f>
        <v>17.504081470367232</v>
      </c>
      <c r="U48" s="21">
        <f>+HFC!U658</f>
        <v>20.398423805609795</v>
      </c>
      <c r="V48" s="21">
        <f>+HFC!V658</f>
        <v>24.817185947695222</v>
      </c>
      <c r="W48" s="21">
        <f>+HFC!W658</f>
        <v>27.639373850633199</v>
      </c>
      <c r="X48" s="21">
        <f>+HFC!X658</f>
        <v>33.004737749664152</v>
      </c>
      <c r="Y48" s="21">
        <f>+HFC!Y658</f>
        <v>42.122178829903476</v>
      </c>
      <c r="Z48" s="21">
        <f>+HFC!Z658</f>
        <v>46.153891916309306</v>
      </c>
      <c r="AA48" s="21">
        <f>+HFC!AA658</f>
        <v>53.055867228997343</v>
      </c>
      <c r="AB48" s="21">
        <f>+HFC!AB658</f>
        <v>51.446359279221234</v>
      </c>
      <c r="AC48" s="21">
        <f>+HFC!AC658</f>
        <v>54.644554591488699</v>
      </c>
      <c r="AD48" s="21">
        <f>+HFC!AD658</f>
        <v>62.687597848380605</v>
      </c>
      <c r="AE48" s="21">
        <f>+HFC!AE658</f>
        <v>69.837691526536588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2.8438999288188977</v>
      </c>
      <c r="D50" s="21">
        <f>+'SF6'!D658</f>
        <v>2.4840762750491159</v>
      </c>
      <c r="E50" s="21">
        <f>+'SF6'!E658</f>
        <v>2.6095576741846758</v>
      </c>
      <c r="F50" s="21">
        <f>+'SF6'!F658</f>
        <v>2.8559825455345913</v>
      </c>
      <c r="G50" s="21">
        <f>+'SF6'!G658</f>
        <v>2.9333408137106916</v>
      </c>
      <c r="H50" s="21">
        <f>+'SF6'!H658</f>
        <v>4.8246875746964859</v>
      </c>
      <c r="I50" s="21">
        <f>+'SF6'!I658</f>
        <v>4.9259113176112059</v>
      </c>
      <c r="J50" s="21">
        <f>+'SF6'!J658</f>
        <v>5.686162897840414</v>
      </c>
      <c r="K50" s="21">
        <f>+'SF6'!K658</f>
        <v>5.1130106704911906</v>
      </c>
      <c r="L50" s="21">
        <f>+'SF6'!L658</f>
        <v>5.6489559289367861</v>
      </c>
      <c r="M50" s="21">
        <f>+'SF6'!M658</f>
        <v>6.6241422509019285</v>
      </c>
      <c r="N50" s="21">
        <f>+'SF6'!N658</f>
        <v>5.3181576439283598</v>
      </c>
      <c r="O50" s="21">
        <f>+'SF6'!O658</f>
        <v>5.9548290332769147</v>
      </c>
      <c r="P50" s="21">
        <f>+'SF6'!P658</f>
        <v>7.5802094837345333</v>
      </c>
      <c r="Q50" s="21">
        <f>+'SF6'!Q658</f>
        <v>7.1237874811248592</v>
      </c>
      <c r="R50" s="21">
        <f>+'SF6'!R658</f>
        <v>6.27411701517903</v>
      </c>
      <c r="S50" s="21">
        <f>+'SF6'!S658</f>
        <v>6.5601316967964518</v>
      </c>
      <c r="T50" s="21">
        <f>+'SF6'!T658</f>
        <v>6.6594238619053625</v>
      </c>
      <c r="U50" s="21">
        <f>+'SF6'!U658</f>
        <v>6.9058896466372239</v>
      </c>
      <c r="V50" s="21">
        <f>+'SF6'!V658</f>
        <v>8.0741095159116725</v>
      </c>
      <c r="W50" s="21">
        <f>+'SF6'!W658</f>
        <v>11.447994090605187</v>
      </c>
      <c r="X50" s="21">
        <f>+'SF6'!X658</f>
        <v>7.4380769014409216</v>
      </c>
      <c r="Y50" s="21">
        <f>+'SF6'!Y658</f>
        <v>8.1487757532868823</v>
      </c>
      <c r="Z50" s="21">
        <f>+'SF6'!Z658</f>
        <v>8.6608057888490162</v>
      </c>
      <c r="AA50" s="21">
        <f>+'SF6'!AA658</f>
        <v>11.316598742848127</v>
      </c>
      <c r="AB50" s="21">
        <f>+'SF6'!AB658</f>
        <v>14.846626484194942</v>
      </c>
      <c r="AC50" s="21">
        <f>+'SF6'!AC658</f>
        <v>12.431469388106152</v>
      </c>
      <c r="AD50" s="21">
        <f>+'SF6'!AD658</f>
        <v>13.683405521606815</v>
      </c>
      <c r="AE50" s="21">
        <f>+'SF6'!AE658</f>
        <v>13.001608392969542</v>
      </c>
    </row>
    <row r="51" spans="2:31" x14ac:dyDescent="0.2">
      <c r="B51" s="15" t="s">
        <v>240</v>
      </c>
      <c r="C51" s="28">
        <f>+SUM(C44:C47)</f>
        <v>3.9101851004758874</v>
      </c>
      <c r="D51" s="28">
        <f t="shared" ref="D51:AE51" si="5">+SUM(D44:D47)</f>
        <v>3.5501687087950335</v>
      </c>
      <c r="E51" s="28">
        <f t="shared" si="5"/>
        <v>24.34076868568436</v>
      </c>
      <c r="F51" s="28">
        <f t="shared" si="5"/>
        <v>29.668959614728038</v>
      </c>
      <c r="G51" s="28">
        <f t="shared" si="5"/>
        <v>34.997132854396149</v>
      </c>
      <c r="H51" s="28">
        <f t="shared" si="5"/>
        <v>42.15397003708582</v>
      </c>
      <c r="I51" s="28">
        <f t="shared" si="5"/>
        <v>47.711873836487335</v>
      </c>
      <c r="J51" s="28">
        <f t="shared" si="5"/>
        <v>54.344014684112153</v>
      </c>
      <c r="K51" s="28">
        <f t="shared" si="5"/>
        <v>58.926616707705037</v>
      </c>
      <c r="L51" s="28">
        <f t="shared" si="5"/>
        <v>65.357050388951833</v>
      </c>
      <c r="M51" s="28">
        <f t="shared" si="5"/>
        <v>72.407074321209151</v>
      </c>
      <c r="N51" s="28">
        <f t="shared" si="5"/>
        <v>77.953599345080221</v>
      </c>
      <c r="O51" s="28">
        <f t="shared" si="5"/>
        <v>80.581174192682852</v>
      </c>
      <c r="P51" s="28">
        <f t="shared" si="5"/>
        <v>93.939823417471814</v>
      </c>
      <c r="Q51" s="28">
        <f t="shared" si="5"/>
        <v>99.587471048758673</v>
      </c>
      <c r="R51" s="28">
        <f t="shared" si="5"/>
        <v>99.945112171857076</v>
      </c>
      <c r="S51" s="28">
        <f t="shared" si="5"/>
        <v>123.27206044597992</v>
      </c>
      <c r="T51" s="28">
        <f t="shared" si="5"/>
        <v>125.02276629046619</v>
      </c>
      <c r="U51" s="28">
        <f t="shared" si="5"/>
        <v>124.26081477787925</v>
      </c>
      <c r="V51" s="28">
        <f t="shared" si="5"/>
        <v>115.63676681880577</v>
      </c>
      <c r="W51" s="28">
        <f t="shared" si="5"/>
        <v>157.59205716979943</v>
      </c>
      <c r="X51" s="28">
        <f t="shared" si="5"/>
        <v>158.77805403593408</v>
      </c>
      <c r="Y51" s="28">
        <f t="shared" si="5"/>
        <v>164.09473444852011</v>
      </c>
      <c r="Z51" s="28">
        <f t="shared" si="5"/>
        <v>183.27416627243039</v>
      </c>
      <c r="AA51" s="28">
        <f t="shared" si="5"/>
        <v>390.04538528584027</v>
      </c>
      <c r="AB51" s="28">
        <f t="shared" si="5"/>
        <v>453.6521613266865</v>
      </c>
      <c r="AC51" s="28">
        <f t="shared" si="5"/>
        <v>455.11867284003586</v>
      </c>
      <c r="AD51" s="28">
        <f t="shared" si="5"/>
        <v>366.35755157820267</v>
      </c>
      <c r="AE51" s="28">
        <f t="shared" si="5"/>
        <v>363.63399035015806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1.9064668893582357</v>
      </c>
      <c r="D64" s="21">
        <f>+'CO2'!D659</f>
        <v>2.1549083555822781</v>
      </c>
      <c r="E64" s="21">
        <f>+'CO2'!E659</f>
        <v>2.339886009025216</v>
      </c>
      <c r="F64" s="21">
        <f>+'CO2'!F659</f>
        <v>2.3488209252751053</v>
      </c>
      <c r="G64" s="21">
        <f>+'CO2'!G659</f>
        <v>2.2264908363697451</v>
      </c>
      <c r="H64" s="21">
        <f>+'CO2'!H659</f>
        <v>2.4867526513680525</v>
      </c>
      <c r="I64" s="21">
        <f>+'CO2'!I659</f>
        <v>3.2886395041263961</v>
      </c>
      <c r="J64" s="21">
        <f>+'CO2'!J659</f>
        <v>2.3066722727006557</v>
      </c>
      <c r="K64" s="21">
        <f>+'CO2'!K659</f>
        <v>2.6160914674468385</v>
      </c>
      <c r="L64" s="21">
        <f>+'CO2'!L659</f>
        <v>3.0069514146993015</v>
      </c>
      <c r="M64" s="21">
        <f>+'CO2'!M659</f>
        <v>3.3448073325572114</v>
      </c>
      <c r="N64" s="21">
        <f>+'CO2'!N659</f>
        <v>3.0192622197549062</v>
      </c>
      <c r="O64" s="21">
        <f>+'CO2'!O659</f>
        <v>3.4077430988314412</v>
      </c>
      <c r="P64" s="21">
        <f>+'CO2'!P659</f>
        <v>3.7900276251877916</v>
      </c>
      <c r="Q64" s="21">
        <f>+'CO2'!Q659</f>
        <v>3.8799482999891266</v>
      </c>
      <c r="R64" s="21">
        <f>+'CO2'!R659</f>
        <v>3.2602466025536532</v>
      </c>
      <c r="S64" s="21">
        <f>+'CO2'!S659</f>
        <v>3.4462500804802985</v>
      </c>
      <c r="T64" s="21">
        <f>+'CO2'!T659</f>
        <v>3.4086181271974323</v>
      </c>
      <c r="U64" s="21">
        <f>+'CO2'!U659</f>
        <v>3.7854498476915306</v>
      </c>
      <c r="V64" s="21">
        <f>+'CO2'!V659</f>
        <v>3.3276043076960797</v>
      </c>
      <c r="W64" s="21">
        <f>+'CO2'!W659</f>
        <v>4.1659212457265733</v>
      </c>
      <c r="X64" s="21">
        <f>+'CO2'!X659</f>
        <v>4.1286338878590936</v>
      </c>
      <c r="Y64" s="21">
        <f>+'CO2'!Y659</f>
        <v>4.1111428360085869</v>
      </c>
      <c r="Z64" s="21">
        <f>+'CO2'!Z659</f>
        <v>4.4216082852886478</v>
      </c>
      <c r="AA64" s="21">
        <f>+'CO2'!AA659</f>
        <v>4.2129163351304504</v>
      </c>
      <c r="AB64" s="21">
        <f>+'CO2'!AB659</f>
        <v>4.7820790649290998</v>
      </c>
      <c r="AC64" s="21">
        <f>+'CO2'!AC659</f>
        <v>3.9420485815910724</v>
      </c>
      <c r="AD64" s="21">
        <f>+'CO2'!AD659</f>
        <v>3.9884530117661297</v>
      </c>
      <c r="AE64" s="21">
        <f>+'CO2'!AE659</f>
        <v>4.0387327276498732</v>
      </c>
    </row>
    <row r="65" spans="2:31" x14ac:dyDescent="0.2">
      <c r="B65" s="3" t="s">
        <v>234</v>
      </c>
      <c r="C65" s="21">
        <f>+'CH4'!C659*PCG!$C$5</f>
        <v>19.937974633284959</v>
      </c>
      <c r="D65" s="21">
        <f>+'CH4'!D659*PCG!$C$5</f>
        <v>20.15777335177739</v>
      </c>
      <c r="E65" s="21">
        <f>+'CH4'!E659*PCG!$C$5</f>
        <v>20.517069340586762</v>
      </c>
      <c r="F65" s="21">
        <f>+'CH4'!F659*PCG!$C$5</f>
        <v>20.896432958805949</v>
      </c>
      <c r="G65" s="21">
        <f>+'CH4'!G659*PCG!$C$5</f>
        <v>21.310756668556095</v>
      </c>
      <c r="H65" s="21">
        <f>+'CH4'!H659*PCG!$C$5</f>
        <v>21.383449537524577</v>
      </c>
      <c r="I65" s="21">
        <f>+'CH4'!I659*PCG!$C$5</f>
        <v>21.412694433330856</v>
      </c>
      <c r="J65" s="21">
        <f>+'CH4'!J659*PCG!$C$5</f>
        <v>22.342272504256691</v>
      </c>
      <c r="K65" s="21">
        <f>+'CH4'!K659*PCG!$C$5</f>
        <v>22.343602616717149</v>
      </c>
      <c r="L65" s="21">
        <f>+'CH4'!L659*PCG!$C$5</f>
        <v>22.326211753546158</v>
      </c>
      <c r="M65" s="21">
        <f>+'CH4'!M659*PCG!$C$5</f>
        <v>22.221851173654198</v>
      </c>
      <c r="N65" s="21">
        <f>+'CH4'!N659*PCG!$C$5</f>
        <v>22.078756114970606</v>
      </c>
      <c r="O65" s="21">
        <f>+'CH4'!O659*PCG!$C$5</f>
        <v>22.117154368615601</v>
      </c>
      <c r="P65" s="21">
        <f>+'CH4'!P659*PCG!$C$5</f>
        <v>22.083390189339397</v>
      </c>
      <c r="Q65" s="21">
        <f>+'CH4'!Q659*PCG!$C$5</f>
        <v>22.222258987868841</v>
      </c>
      <c r="R65" s="21">
        <f>+'CH4'!R659*PCG!$C$5</f>
        <v>22.286844945581279</v>
      </c>
      <c r="S65" s="21">
        <f>+'CH4'!S659*PCG!$C$5</f>
        <v>22.332950831892898</v>
      </c>
      <c r="T65" s="21">
        <f>+'CH4'!T659*PCG!$C$5</f>
        <v>22.347199773160835</v>
      </c>
      <c r="U65" s="21">
        <f>+'CH4'!U659*PCG!$C$5</f>
        <v>21.73316806452225</v>
      </c>
      <c r="V65" s="21">
        <f>+'CH4'!V659*PCG!$C$5</f>
        <v>20.989506807354708</v>
      </c>
      <c r="W65" s="21">
        <f>+'CH4'!W659*PCG!$C$5</f>
        <v>20.423910232572407</v>
      </c>
      <c r="X65" s="21">
        <f>+'CH4'!X659*PCG!$C$5</f>
        <v>19.172867047715485</v>
      </c>
      <c r="Y65" s="21">
        <f>+'CH4'!Y659*PCG!$C$5</f>
        <v>18.867552912612084</v>
      </c>
      <c r="Z65" s="21">
        <f>+'CH4'!Z659*PCG!$C$5</f>
        <v>18.461557168749131</v>
      </c>
      <c r="AA65" s="21">
        <f>+'CH4'!AA659*PCG!$C$5</f>
        <v>18.46865335984895</v>
      </c>
      <c r="AB65" s="21">
        <f>+'CH4'!AB659*PCG!$C$5</f>
        <v>18.483448354196675</v>
      </c>
      <c r="AC65" s="21">
        <f>+'CH4'!AC659*PCG!$C$5</f>
        <v>17.979991692981738</v>
      </c>
      <c r="AD65" s="21">
        <f>+'CH4'!AD659*PCG!$C$5</f>
        <v>17.448711631821119</v>
      </c>
      <c r="AE65" s="21">
        <f>+'CH4'!AE659*PCG!$C$5</f>
        <v>16.941634860409767</v>
      </c>
    </row>
    <row r="66" spans="2:31" x14ac:dyDescent="0.2">
      <c r="B66" s="3" t="s">
        <v>235</v>
      </c>
      <c r="C66" s="21">
        <f>+N2O!C659*PCG!$C$6</f>
        <v>23.314240817960069</v>
      </c>
      <c r="D66" s="21">
        <f>+N2O!D659*PCG!$C$6</f>
        <v>23.482144368787566</v>
      </c>
      <c r="E66" s="21">
        <f>+N2O!E659*PCG!$C$6</f>
        <v>23.98311048442395</v>
      </c>
      <c r="F66" s="21">
        <f>+N2O!F659*PCG!$C$6</f>
        <v>26.44043920662979</v>
      </c>
      <c r="G66" s="21">
        <f>+N2O!G659*PCG!$C$6</f>
        <v>26.113318205617915</v>
      </c>
      <c r="H66" s="21">
        <f>+N2O!H659*PCG!$C$6</f>
        <v>26.786796094080763</v>
      </c>
      <c r="I66" s="21">
        <f>+N2O!I659*PCG!$C$6</f>
        <v>26.837975890141049</v>
      </c>
      <c r="J66" s="21">
        <f>+N2O!J659*PCG!$C$6</f>
        <v>28.599994937816572</v>
      </c>
      <c r="K66" s="21">
        <f>+N2O!K659*PCG!$C$6</f>
        <v>28.162034392738065</v>
      </c>
      <c r="L66" s="21">
        <f>+N2O!L659*PCG!$C$6</f>
        <v>29.115900044117044</v>
      </c>
      <c r="M66" s="21">
        <f>+N2O!M659*PCG!$C$6</f>
        <v>27.15368112366809</v>
      </c>
      <c r="N66" s="21">
        <f>+N2O!N659*PCG!$C$6</f>
        <v>28.07571876036743</v>
      </c>
      <c r="O66" s="21">
        <f>+N2O!O659*PCG!$C$6</f>
        <v>28.956275809199681</v>
      </c>
      <c r="P66" s="21">
        <f>+N2O!P659*PCG!$C$6</f>
        <v>27.086323817030124</v>
      </c>
      <c r="Q66" s="21">
        <f>+N2O!Q659*PCG!$C$6</f>
        <v>30.012003900566068</v>
      </c>
      <c r="R66" s="21">
        <f>+N2O!R659*PCG!$C$6</f>
        <v>27.931431552625309</v>
      </c>
      <c r="S66" s="21">
        <f>+N2O!S659*PCG!$C$6</f>
        <v>28.749994383338052</v>
      </c>
      <c r="T66" s="21">
        <f>+N2O!T659*PCG!$C$6</f>
        <v>30.624807181418539</v>
      </c>
      <c r="U66" s="21">
        <f>+N2O!U659*PCG!$C$6</f>
        <v>31.91637952824949</v>
      </c>
      <c r="V66" s="21">
        <f>+N2O!V659*PCG!$C$6</f>
        <v>32.432211490800299</v>
      </c>
      <c r="W66" s="21">
        <f>+N2O!W659*PCG!$C$6</f>
        <v>32.132946188897897</v>
      </c>
      <c r="X66" s="21">
        <f>+N2O!X659*PCG!$C$6</f>
        <v>28.095156043393793</v>
      </c>
      <c r="Y66" s="21">
        <f>+N2O!Y659*PCG!$C$6</f>
        <v>24.190983688587089</v>
      </c>
      <c r="Z66" s="21">
        <f>+N2O!Z659*PCG!$C$6</f>
        <v>23.962894730827148</v>
      </c>
      <c r="AA66" s="21">
        <f>+N2O!AA659*PCG!$C$6</f>
        <v>25.384504108839415</v>
      </c>
      <c r="AB66" s="21">
        <f>+N2O!AB659*PCG!$C$6</f>
        <v>25.874586219246602</v>
      </c>
      <c r="AC66" s="21">
        <f>+N2O!AC659*PCG!$C$6</f>
        <v>26.021375195605032</v>
      </c>
      <c r="AD66" s="21">
        <f>+N2O!AD659*PCG!$C$6</f>
        <v>26.320253464116245</v>
      </c>
      <c r="AE66" s="21">
        <f>+N2O!AE659*PCG!$C$6</f>
        <v>26.594976931945244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45.158682340603264</v>
      </c>
      <c r="D71" s="28">
        <f t="shared" ref="D71:AE71" si="7">+SUM(D64:D67)</f>
        <v>45.794826076147231</v>
      </c>
      <c r="E71" s="28">
        <f t="shared" si="7"/>
        <v>46.840065834035926</v>
      </c>
      <c r="F71" s="28">
        <f t="shared" si="7"/>
        <v>49.685693090710842</v>
      </c>
      <c r="G71" s="28">
        <f t="shared" si="7"/>
        <v>49.650565710543759</v>
      </c>
      <c r="H71" s="28">
        <f t="shared" si="7"/>
        <v>50.65699828297339</v>
      </c>
      <c r="I71" s="28">
        <f t="shared" si="7"/>
        <v>51.539309827598302</v>
      </c>
      <c r="J71" s="28">
        <f t="shared" si="7"/>
        <v>53.248939714773918</v>
      </c>
      <c r="K71" s="28">
        <f t="shared" si="7"/>
        <v>53.121728476902049</v>
      </c>
      <c r="L71" s="28">
        <f t="shared" si="7"/>
        <v>54.449063212362503</v>
      </c>
      <c r="M71" s="28">
        <f t="shared" si="7"/>
        <v>52.720339629879504</v>
      </c>
      <c r="N71" s="28">
        <f t="shared" si="7"/>
        <v>53.173737095092946</v>
      </c>
      <c r="O71" s="28">
        <f t="shared" si="7"/>
        <v>54.481173276646729</v>
      </c>
      <c r="P71" s="28">
        <f t="shared" si="7"/>
        <v>52.959741631557307</v>
      </c>
      <c r="Q71" s="28">
        <f t="shared" si="7"/>
        <v>56.114211188424036</v>
      </c>
      <c r="R71" s="28">
        <f t="shared" si="7"/>
        <v>53.478523100760242</v>
      </c>
      <c r="S71" s="28">
        <f t="shared" si="7"/>
        <v>54.529195295711247</v>
      </c>
      <c r="T71" s="28">
        <f t="shared" si="7"/>
        <v>56.380625081776806</v>
      </c>
      <c r="U71" s="28">
        <f t="shared" si="7"/>
        <v>57.43499744046327</v>
      </c>
      <c r="V71" s="28">
        <f t="shared" si="7"/>
        <v>56.749322605851091</v>
      </c>
      <c r="W71" s="28">
        <f t="shared" si="7"/>
        <v>56.72277766719688</v>
      </c>
      <c r="X71" s="28">
        <f t="shared" si="7"/>
        <v>51.396656978968373</v>
      </c>
      <c r="Y71" s="28">
        <f t="shared" si="7"/>
        <v>47.169679437207762</v>
      </c>
      <c r="Z71" s="28">
        <f t="shared" si="7"/>
        <v>46.846060184864925</v>
      </c>
      <c r="AA71" s="28">
        <f t="shared" si="7"/>
        <v>48.066073803818817</v>
      </c>
      <c r="AB71" s="28">
        <f t="shared" si="7"/>
        <v>49.140113638372377</v>
      </c>
      <c r="AC71" s="28">
        <f t="shared" si="7"/>
        <v>47.94341547017784</v>
      </c>
      <c r="AD71" s="28">
        <f t="shared" si="7"/>
        <v>47.757418107703494</v>
      </c>
      <c r="AE71" s="28">
        <f t="shared" si="7"/>
        <v>47.575344520004883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923</v>
      </c>
      <c r="C84" s="21">
        <f>+'CO2'!C660+'abs CO2'!C660</f>
        <v>-8.9777541818915942</v>
      </c>
      <c r="D84" s="21">
        <f>+'CO2'!D660+'abs CO2'!D660</f>
        <v>-9.5142470077417141</v>
      </c>
      <c r="E84" s="21">
        <f>+'CO2'!E660+'abs CO2'!E660</f>
        <v>-11.510578553656266</v>
      </c>
      <c r="F84" s="21">
        <f>+'CO2'!F660+'abs CO2'!F660</f>
        <v>-14.336470473834957</v>
      </c>
      <c r="G84" s="21">
        <f>+'CO2'!G660+'abs CO2'!G660</f>
        <v>-16.188174878840968</v>
      </c>
      <c r="H84" s="21">
        <f>+'CO2'!H660+'abs CO2'!H660</f>
        <v>-17.489715788032427</v>
      </c>
      <c r="I84" s="21">
        <f>+'CO2'!I660+'abs CO2'!I660</f>
        <v>-18.080945084874116</v>
      </c>
      <c r="J84" s="21">
        <f>+'CO2'!J660+'abs CO2'!J660</f>
        <v>-18.534502819438817</v>
      </c>
      <c r="K84" s="21">
        <f>+'CO2'!K660+'abs CO2'!K660</f>
        <v>-19.775893938506599</v>
      </c>
      <c r="L84" s="21">
        <f>+'CO2'!L660+'abs CO2'!L660</f>
        <v>-20.805974714052816</v>
      </c>
      <c r="M84" s="21">
        <f>+'CO2'!M660+'abs CO2'!M660</f>
        <v>-21.917457340184388</v>
      </c>
      <c r="N84" s="21">
        <f>+'CO2'!N660+'abs CO2'!N660</f>
        <v>-23.186291003853423</v>
      </c>
      <c r="O84" s="21">
        <f>+'CO2'!O660+'abs CO2'!O660</f>
        <v>-24.401889711424964</v>
      </c>
      <c r="P84" s="21">
        <f>+'CO2'!P660+'abs CO2'!P660</f>
        <v>-25.82323086481389</v>
      </c>
      <c r="Q84" s="21">
        <f>+'CO2'!Q660+'abs CO2'!Q660</f>
        <v>-27.363917753927115</v>
      </c>
      <c r="R84" s="21">
        <f>+'CO2'!R660+'abs CO2'!R660</f>
        <v>-29.99338540938567</v>
      </c>
      <c r="S84" s="21">
        <f>+'CO2'!S660+'abs CO2'!S660</f>
        <v>-31.888910452778774</v>
      </c>
      <c r="T84" s="21">
        <f>+'CO2'!T660+'abs CO2'!T660</f>
        <v>-32.981883618093001</v>
      </c>
      <c r="U84" s="21">
        <f>+'CO2'!U660+'abs CO2'!U660</f>
        <v>-33.815747810178109</v>
      </c>
      <c r="V84" s="21">
        <f>+'CO2'!V660+'abs CO2'!V660</f>
        <v>-33.827526671654752</v>
      </c>
      <c r="W84" s="21">
        <f>+'CO2'!W660+'abs CO2'!W660</f>
        <v>-33.855914149139501</v>
      </c>
      <c r="X84" s="21">
        <f>+'CO2'!X660+'abs CO2'!X660</f>
        <v>-33.868229519534552</v>
      </c>
      <c r="Y84" s="21">
        <f>+'CO2'!Y660+'abs CO2'!Y660</f>
        <v>-33.764878557054466</v>
      </c>
      <c r="Z84" s="21">
        <f>+'CO2'!Z660+'abs CO2'!Z660</f>
        <v>-33.963241895821518</v>
      </c>
      <c r="AA84" s="21">
        <f>+'CO2'!AA660+'abs CO2'!AA660</f>
        <v>-34.009860554174104</v>
      </c>
      <c r="AB84" s="21">
        <f>+'CO2'!AB660+'abs CO2'!AB660</f>
        <v>-34.198691072873828</v>
      </c>
      <c r="AC84" s="21">
        <f>+'CO2'!AC660+'abs CO2'!AC660</f>
        <v>-32.702023608733668</v>
      </c>
      <c r="AD84" s="21">
        <f>+'CO2'!AD660+'abs CO2'!AD660</f>
        <v>-33.659663729320947</v>
      </c>
      <c r="AE84" s="21">
        <f>+'CO2'!AE660+'abs CO2'!AE660</f>
        <v>-33.090012199587164</v>
      </c>
    </row>
    <row r="85" spans="2:31" x14ac:dyDescent="0.2">
      <c r="B85" s="3" t="s">
        <v>234</v>
      </c>
      <c r="C85" s="21">
        <f>+'CH4'!C660*PCG!$C$5</f>
        <v>4.1083162894676398E-3</v>
      </c>
      <c r="D85" s="21">
        <f>+'CH4'!D660*PCG!$C$5</f>
        <v>6.2219599999999999E-4</v>
      </c>
      <c r="E85" s="21">
        <f>+'CH4'!E660*PCG!$C$5</f>
        <v>1.4676317327719986E-2</v>
      </c>
      <c r="F85" s="21">
        <f>+'CH4'!F660*PCG!$C$5</f>
        <v>5.2949680000000002E-4</v>
      </c>
      <c r="G85" s="21">
        <f>+'CH4'!G660*PCG!$C$5</f>
        <v>1.0914945005208768E-3</v>
      </c>
      <c r="H85" s="21">
        <f>+'CH4'!H660*PCG!$C$5</f>
        <v>5.9284799999999999E-4</v>
      </c>
      <c r="I85" s="21">
        <f>+'CH4'!I660*PCG!$C$5</f>
        <v>4.4928935999999997E-3</v>
      </c>
      <c r="J85" s="21">
        <f>+'CH4'!J660*PCG!$C$5</f>
        <v>9.7332688000000011E-4</v>
      </c>
      <c r="K85" s="21">
        <f>+'CH4'!K660*PCG!$C$5</f>
        <v>6.1108240000000002E-4</v>
      </c>
      <c r="L85" s="21">
        <f>+'CH4'!L660*PCG!$C$5</f>
        <v>7.8954075578705645E-4</v>
      </c>
      <c r="M85" s="21">
        <f>+'CH4'!M660*PCG!$C$5</f>
        <v>2.0468848498843427E-3</v>
      </c>
      <c r="N85" s="21">
        <f>+'CH4'!N660*PCG!$C$5</f>
        <v>3.1674504064559674E-3</v>
      </c>
      <c r="O85" s="21">
        <f>+'CH4'!O660*PCG!$C$5</f>
        <v>1.8411569573450832E-3</v>
      </c>
      <c r="P85" s="21">
        <f>+'CH4'!P660*PCG!$C$5</f>
        <v>9.6678508760371252E-3</v>
      </c>
      <c r="Q85" s="21">
        <f>+'CH4'!Q660*PCG!$C$5</f>
        <v>2.3783947768253606E-2</v>
      </c>
      <c r="R85" s="21">
        <f>+'CH4'!R660*PCG!$C$5</f>
        <v>2.9171359999999996E-4</v>
      </c>
      <c r="S85" s="21">
        <f>+'CH4'!S660*PCG!$C$5</f>
        <v>2.8222104E-3</v>
      </c>
      <c r="T85" s="21">
        <f>+'CH4'!T660*PCG!$C$5</f>
        <v>0</v>
      </c>
      <c r="U85" s="21">
        <f>+'CH4'!U660*PCG!$C$5</f>
        <v>0</v>
      </c>
      <c r="V85" s="21">
        <f>+'CH4'!V660*PCG!$C$5</f>
        <v>0</v>
      </c>
      <c r="W85" s="21">
        <f>+'CH4'!W660*PCG!$C$5</f>
        <v>0</v>
      </c>
      <c r="X85" s="21">
        <f>+'CH4'!X660*PCG!$C$5</f>
        <v>0</v>
      </c>
      <c r="Y85" s="21">
        <f>+'CH4'!Y660*PCG!$C$5</f>
        <v>4.9133928321779081E-3</v>
      </c>
      <c r="Z85" s="21">
        <f>+'CH4'!Z660*PCG!$C$5</f>
        <v>0</v>
      </c>
      <c r="AA85" s="21">
        <f>+'CH4'!AA660*PCG!$C$5</f>
        <v>3.7374004507889025E-6</v>
      </c>
      <c r="AB85" s="21">
        <f>+'CH4'!AB660*PCG!$C$5</f>
        <v>0</v>
      </c>
      <c r="AC85" s="21">
        <f>+'CH4'!AC660*PCG!$C$5</f>
        <v>4.7334292557244292E-2</v>
      </c>
      <c r="AD85" s="21">
        <f>+'CH4'!AD660*PCG!$C$5</f>
        <v>1.7144301042918836E-2</v>
      </c>
      <c r="AE85" s="21">
        <f>+'CH4'!AE660*PCG!$C$5</f>
        <v>3.5379441564293887E-2</v>
      </c>
    </row>
    <row r="86" spans="2:31" x14ac:dyDescent="0.2">
      <c r="B86" s="3" t="s">
        <v>235</v>
      </c>
      <c r="C86" s="21">
        <f>+N2O!C660*PCG!$C$6</f>
        <v>4.0566251210549173E-3</v>
      </c>
      <c r="D86" s="21">
        <f>+N2O!D660*PCG!$C$6</f>
        <v>6.7716566400000003E-4</v>
      </c>
      <c r="E86" s="21">
        <f>+N2O!E660*PCG!$C$6</f>
        <v>1.0085340050721231E-2</v>
      </c>
      <c r="F86" s="21">
        <f>+N2O!F660*PCG!$C$6</f>
        <v>5.7627669120000004E-4</v>
      </c>
      <c r="G86" s="21">
        <f>+N2O!G660*PCG!$C$6</f>
        <v>8.1473888350942596E-4</v>
      </c>
      <c r="H86" s="21">
        <f>+N2O!H660*PCG!$C$6</f>
        <v>6.4522483200000005E-4</v>
      </c>
      <c r="I86" s="21">
        <f>+N2O!I660*PCG!$C$6</f>
        <v>4.8898309823999994E-3</v>
      </c>
      <c r="J86" s="21">
        <f>+N2O!J660*PCG!$C$6</f>
        <v>1.0593181939200001E-3</v>
      </c>
      <c r="K86" s="21">
        <f>+N2O!K660*PCG!$C$6</f>
        <v>6.6507020160000018E-4</v>
      </c>
      <c r="L86" s="21">
        <f>+N2O!L660*PCG!$C$6</f>
        <v>6.9343417258196721E-4</v>
      </c>
      <c r="M86" s="21">
        <f>+N2O!M660*PCG!$C$6</f>
        <v>1.5145212685024583E-3</v>
      </c>
      <c r="N86" s="21">
        <f>+N2O!N660*PCG!$C$6</f>
        <v>2.3756038200187938E-3</v>
      </c>
      <c r="O86" s="21">
        <f>+N2O!O660*PCG!$C$6</f>
        <v>1.5526102740348686E-3</v>
      </c>
      <c r="P86" s="21">
        <f>+N2O!P660*PCG!$C$6</f>
        <v>9.7375216396540978E-3</v>
      </c>
      <c r="Q86" s="21">
        <f>+N2O!Q660*PCG!$C$6</f>
        <v>2.160948313063055E-2</v>
      </c>
      <c r="R86" s="21">
        <f>+N2O!R660*PCG!$C$6</f>
        <v>3.1748586239999999E-4</v>
      </c>
      <c r="S86" s="21">
        <f>+N2O!S660*PCG!$C$6</f>
        <v>3.0715465536000001E-3</v>
      </c>
      <c r="T86" s="21">
        <f>+N2O!T660*PCG!$C$6</f>
        <v>0</v>
      </c>
      <c r="U86" s="21">
        <f>+N2O!U660*PCG!$C$6</f>
        <v>0</v>
      </c>
      <c r="V86" s="21">
        <f>+N2O!V660*PCG!$C$6</f>
        <v>0</v>
      </c>
      <c r="W86" s="21">
        <f>+N2O!W660*PCG!$C$6</f>
        <v>0</v>
      </c>
      <c r="X86" s="21">
        <f>+N2O!X660*PCG!$C$6</f>
        <v>0</v>
      </c>
      <c r="Y86" s="21">
        <f>+N2O!Y660*PCG!$C$6</f>
        <v>3.8523749296778234E-3</v>
      </c>
      <c r="Z86" s="21">
        <f>+N2O!Z660*PCG!$C$6</f>
        <v>0</v>
      </c>
      <c r="AA86" s="21">
        <f>+N2O!AA660*PCG!$C$6</f>
        <v>2.4644577610819079E-6</v>
      </c>
      <c r="AB86" s="21">
        <f>+N2O!AB660*PCG!$C$6</f>
        <v>0</v>
      </c>
      <c r="AC86" s="21">
        <f>+N2O!AC660*PCG!$C$6</f>
        <v>3.3441885301576914E-2</v>
      </c>
      <c r="AD86" s="21">
        <f>+N2O!AD660*PCG!$C$6</f>
        <v>1.22519930095298E-2</v>
      </c>
      <c r="AE86" s="21">
        <f>+N2O!AE660*PCG!$C$6</f>
        <v>2.4392818602715666E-2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-8.9695892404810706</v>
      </c>
      <c r="D91" s="28">
        <f t="shared" ref="D91:AE91" si="9">+SUM(D84:D87)</f>
        <v>-9.5129476460777145</v>
      </c>
      <c r="E91" s="28">
        <f t="shared" si="9"/>
        <v>-11.485816896277825</v>
      </c>
      <c r="F91" s="28">
        <f t="shared" si="9"/>
        <v>-14.335364700343757</v>
      </c>
      <c r="G91" s="28">
        <f t="shared" si="9"/>
        <v>-16.186268645456938</v>
      </c>
      <c r="H91" s="28">
        <f t="shared" si="9"/>
        <v>-17.488477715200428</v>
      </c>
      <c r="I91" s="28">
        <f t="shared" si="9"/>
        <v>-18.071562360291718</v>
      </c>
      <c r="J91" s="28">
        <f t="shared" si="9"/>
        <v>-18.532470174364896</v>
      </c>
      <c r="K91" s="28">
        <f t="shared" si="9"/>
        <v>-19.774617785905001</v>
      </c>
      <c r="L91" s="28">
        <f t="shared" si="9"/>
        <v>-20.804491739124447</v>
      </c>
      <c r="M91" s="28">
        <f t="shared" si="9"/>
        <v>-21.913895934065998</v>
      </c>
      <c r="N91" s="28">
        <f t="shared" si="9"/>
        <v>-23.180747949626948</v>
      </c>
      <c r="O91" s="28">
        <f t="shared" si="9"/>
        <v>-24.398495944193584</v>
      </c>
      <c r="P91" s="28">
        <f t="shared" si="9"/>
        <v>-25.803825492298198</v>
      </c>
      <c r="Q91" s="28">
        <f t="shared" si="9"/>
        <v>-27.318524323028228</v>
      </c>
      <c r="R91" s="28">
        <f t="shared" si="9"/>
        <v>-29.992776209923271</v>
      </c>
      <c r="S91" s="28">
        <f t="shared" si="9"/>
        <v>-31.883016695825173</v>
      </c>
      <c r="T91" s="28">
        <f t="shared" si="9"/>
        <v>-32.981883618093001</v>
      </c>
      <c r="U91" s="28">
        <f t="shared" si="9"/>
        <v>-33.815747810178109</v>
      </c>
      <c r="V91" s="28">
        <f t="shared" si="9"/>
        <v>-33.827526671654752</v>
      </c>
      <c r="W91" s="28">
        <f t="shared" si="9"/>
        <v>-33.855914149139501</v>
      </c>
      <c r="X91" s="28">
        <f t="shared" si="9"/>
        <v>-33.868229519534552</v>
      </c>
      <c r="Y91" s="28">
        <f t="shared" si="9"/>
        <v>-33.756112789292608</v>
      </c>
      <c r="Z91" s="28">
        <f t="shared" si="9"/>
        <v>-33.963241895821518</v>
      </c>
      <c r="AA91" s="28">
        <f t="shared" si="9"/>
        <v>-34.009854352315898</v>
      </c>
      <c r="AB91" s="28">
        <f t="shared" si="9"/>
        <v>-34.198691072873828</v>
      </c>
      <c r="AC91" s="28">
        <f t="shared" si="9"/>
        <v>-32.621247430874845</v>
      </c>
      <c r="AD91" s="28">
        <f t="shared" si="9"/>
        <v>-33.6302674352685</v>
      </c>
      <c r="AE91" s="28">
        <f t="shared" si="9"/>
        <v>-33.030239939420156</v>
      </c>
    </row>
    <row r="92" spans="2:31" x14ac:dyDescent="0.2">
      <c r="C92" s="30">
        <f>+C91-CO2eq!C660</f>
        <v>0</v>
      </c>
      <c r="D92" s="30">
        <f>+D91-CO2eq!D660</f>
        <v>0</v>
      </c>
      <c r="E92" s="30">
        <f>+E91-CO2eq!E660</f>
        <v>0</v>
      </c>
      <c r="F92" s="30">
        <f>+F91-CO2eq!F660</f>
        <v>0</v>
      </c>
      <c r="G92" s="30">
        <f>+G91-CO2eq!G660</f>
        <v>0</v>
      </c>
      <c r="H92" s="30">
        <f>+H91-CO2eq!H660</f>
        <v>0</v>
      </c>
      <c r="I92" s="30">
        <f>+I91-CO2eq!I660</f>
        <v>0</v>
      </c>
      <c r="J92" s="30">
        <f>+J91-CO2eq!J660</f>
        <v>0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0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0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0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924</v>
      </c>
      <c r="C104" s="21">
        <f>+'CO2'!C661</f>
        <v>0.12813777792284883</v>
      </c>
      <c r="D104" s="21">
        <f>+'CO2'!D661</f>
        <v>0.13259428211706015</v>
      </c>
      <c r="E104" s="21">
        <f>+'CO2'!E661</f>
        <v>0.13601543134983954</v>
      </c>
      <c r="F104" s="21">
        <f>+'CO2'!F661</f>
        <v>0.14007893769103427</v>
      </c>
      <c r="G104" s="21">
        <f>+'CO2'!G661</f>
        <v>0.14333335195926414</v>
      </c>
      <c r="H104" s="21">
        <f>+'CO2'!H661</f>
        <v>0.14884957064175575</v>
      </c>
      <c r="I104" s="21">
        <f>+'CO2'!I661</f>
        <v>0.15364956876728472</v>
      </c>
      <c r="J104" s="21">
        <f>+'CO2'!J661</f>
        <v>0.15889278922828484</v>
      </c>
      <c r="K104" s="21">
        <f>+'CO2'!K661</f>
        <v>0.16226758899961438</v>
      </c>
      <c r="L104" s="21">
        <f>+'CO2'!L661</f>
        <v>0.1625184246343869</v>
      </c>
      <c r="M104" s="21">
        <f>+'CO2'!M661</f>
        <v>0.16651127464698215</v>
      </c>
      <c r="N104" s="21">
        <f>+'CO2'!N661</f>
        <v>0.16990965852509265</v>
      </c>
      <c r="O104" s="21">
        <f>+'CO2'!O661</f>
        <v>0.1822978552146555</v>
      </c>
      <c r="P104" s="21">
        <f>+'CO2'!P661</f>
        <v>0.18086544680128305</v>
      </c>
      <c r="Q104" s="21">
        <f>+'CO2'!Q661</f>
        <v>0.16957507731216959</v>
      </c>
      <c r="R104" s="21">
        <f>+'CO2'!R661</f>
        <v>0.16298801021957157</v>
      </c>
      <c r="S104" s="21">
        <f>+'CO2'!S661</f>
        <v>0.16804226167699093</v>
      </c>
      <c r="T104" s="21">
        <f>+'CO2'!T661</f>
        <v>0.1729907085717291</v>
      </c>
      <c r="U104" s="21">
        <f>+'CO2'!U661</f>
        <v>0.18123743978285975</v>
      </c>
      <c r="V104" s="21">
        <f>+'CO2'!V661</f>
        <v>0.17497405253799012</v>
      </c>
      <c r="W104" s="21">
        <f>+'CO2'!W661</f>
        <v>0.17499582598123137</v>
      </c>
      <c r="X104" s="21">
        <f>+'CO2'!X661</f>
        <v>0.16964771115171082</v>
      </c>
      <c r="Y104" s="21">
        <f>+'CO2'!Y661</f>
        <v>0.19526845091603023</v>
      </c>
      <c r="Z104" s="21">
        <f>+'CO2'!Z661</f>
        <v>0.21969551875992616</v>
      </c>
      <c r="AA104" s="21">
        <f>+'CO2'!AA661</f>
        <v>0.27559418153476589</v>
      </c>
      <c r="AB104" s="21">
        <f>+'CO2'!AB661</f>
        <v>0.25753823104827228</v>
      </c>
      <c r="AC104" s="21">
        <f>+'CO2'!AC661</f>
        <v>0.3147356032850544</v>
      </c>
      <c r="AD104" s="21">
        <f>+'CO2'!AD661</f>
        <v>0.2794096697293052</v>
      </c>
      <c r="AE104" s="21">
        <f>+'CO2'!AE661</f>
        <v>0.28944018082075762</v>
      </c>
    </row>
    <row r="105" spans="2:31" x14ac:dyDescent="0.2">
      <c r="B105" s="3" t="s">
        <v>234</v>
      </c>
      <c r="C105" s="21">
        <f>+'CH4'!C661*PCG!$C$5</f>
        <v>18.490364679882909</v>
      </c>
      <c r="D105" s="21">
        <f>+'CH4'!D661*PCG!$C$5</f>
        <v>19.061958548984709</v>
      </c>
      <c r="E105" s="21">
        <f>+'CH4'!E661*PCG!$C$5</f>
        <v>19.249603870463673</v>
      </c>
      <c r="F105" s="21">
        <f>+'CH4'!F661*PCG!$C$5</f>
        <v>19.144527660947066</v>
      </c>
      <c r="G105" s="21">
        <f>+'CH4'!G661*PCG!$C$5</f>
        <v>19.422656767177699</v>
      </c>
      <c r="H105" s="21">
        <f>+'CH4'!H661*PCG!$C$5</f>
        <v>20.816605253422242</v>
      </c>
      <c r="I105" s="21">
        <f>+'CH4'!I661*PCG!$C$5</f>
        <v>31.207710497339487</v>
      </c>
      <c r="J105" s="21">
        <f>+'CH4'!J661*PCG!$C$5</f>
        <v>32.260412087009996</v>
      </c>
      <c r="K105" s="21">
        <f>+'CH4'!K661*PCG!$C$5</f>
        <v>32.875579535452736</v>
      </c>
      <c r="L105" s="21">
        <f>+'CH4'!L661*PCG!$C$5</f>
        <v>33.36631679632557</v>
      </c>
      <c r="M105" s="21">
        <f>+'CH4'!M661*PCG!$C$5</f>
        <v>33.99343935073027</v>
      </c>
      <c r="N105" s="21">
        <f>+'CH4'!N661*PCG!$C$5</f>
        <v>34.269657925307079</v>
      </c>
      <c r="O105" s="21">
        <f>+'CH4'!O661*PCG!$C$5</f>
        <v>31.648879894540517</v>
      </c>
      <c r="P105" s="21">
        <f>+'CH4'!P661*PCG!$C$5</f>
        <v>34.80937968658008</v>
      </c>
      <c r="Q105" s="21">
        <f>+'CH4'!Q661*PCG!$C$5</f>
        <v>40.92622499095171</v>
      </c>
      <c r="R105" s="21">
        <f>+'CH4'!R661*PCG!$C$5</f>
        <v>25.405794987370111</v>
      </c>
      <c r="S105" s="21">
        <f>+'CH4'!S661*PCG!$C$5</f>
        <v>31.023423188934316</v>
      </c>
      <c r="T105" s="21">
        <f>+'CH4'!T661*PCG!$C$5</f>
        <v>32.66929595259743</v>
      </c>
      <c r="U105" s="21">
        <f>+'CH4'!U661*PCG!$C$5</f>
        <v>31.921017023460802</v>
      </c>
      <c r="V105" s="21">
        <f>+'CH4'!V661*PCG!$C$5</f>
        <v>31.625219452806476</v>
      </c>
      <c r="W105" s="21">
        <f>+'CH4'!W661*PCG!$C$5</f>
        <v>38.418460826310003</v>
      </c>
      <c r="X105" s="21">
        <f>+'CH4'!X661*PCG!$C$5</f>
        <v>43.873094490974985</v>
      </c>
      <c r="Y105" s="21">
        <f>+'CH4'!Y661*PCG!$C$5</f>
        <v>46.509579298828093</v>
      </c>
      <c r="Z105" s="21">
        <f>+'CH4'!Z661*PCG!$C$5</f>
        <v>50.719196590541038</v>
      </c>
      <c r="AA105" s="21">
        <f>+'CH4'!AA661*PCG!$C$5</f>
        <v>59.27825211986999</v>
      </c>
      <c r="AB105" s="21">
        <f>+'CH4'!AB661*PCG!$C$5</f>
        <v>67.932735380329703</v>
      </c>
      <c r="AC105" s="21">
        <f>+'CH4'!AC661*PCG!$C$5</f>
        <v>70.023974421094266</v>
      </c>
      <c r="AD105" s="21">
        <f>+'CH4'!AD661*PCG!$C$5</f>
        <v>78.05015767849558</v>
      </c>
      <c r="AE105" s="21">
        <f>+'CH4'!AE661*PCG!$C$5</f>
        <v>85.38815804966535</v>
      </c>
    </row>
    <row r="106" spans="2:31" x14ac:dyDescent="0.2">
      <c r="B106" s="3" t="s">
        <v>235</v>
      </c>
      <c r="C106" s="21">
        <f>+N2O!C661*PCG!$C$6</f>
        <v>2.4542871177737835</v>
      </c>
      <c r="D106" s="21">
        <f>+N2O!D661*PCG!$C$6</f>
        <v>2.3081962082386949</v>
      </c>
      <c r="E106" s="21">
        <f>+N2O!E661*PCG!$C$6</f>
        <v>2.2859663243591313</v>
      </c>
      <c r="F106" s="21">
        <f>+N2O!F661*PCG!$C$6</f>
        <v>2.1264445708324371</v>
      </c>
      <c r="G106" s="21">
        <f>+N2O!G661*PCG!$C$6</f>
        <v>1.9260854452094358</v>
      </c>
      <c r="H106" s="21">
        <f>+N2O!H661*PCG!$C$6</f>
        <v>1.8512221615724782</v>
      </c>
      <c r="I106" s="21">
        <f>+N2O!I661*PCG!$C$6</f>
        <v>6.3157257039134116</v>
      </c>
      <c r="J106" s="21">
        <f>+N2O!J661*PCG!$C$6</f>
        <v>6.5420447831063049</v>
      </c>
      <c r="K106" s="21">
        <f>+N2O!K661*PCG!$C$6</f>
        <v>6.8431650189805913</v>
      </c>
      <c r="L106" s="21">
        <f>+N2O!L661*PCG!$C$6</f>
        <v>7.0220585363562851</v>
      </c>
      <c r="M106" s="21">
        <f>+N2O!M661*PCG!$C$6</f>
        <v>7.3344781179179854</v>
      </c>
      <c r="N106" s="21">
        <f>+N2O!N661*PCG!$C$6</f>
        <v>4.6973889505640436</v>
      </c>
      <c r="O106" s="21">
        <f>+N2O!O661*PCG!$C$6</f>
        <v>3.8740934774605247</v>
      </c>
      <c r="P106" s="21">
        <f>+N2O!P661*PCG!$C$6</f>
        <v>4.2312223708602383</v>
      </c>
      <c r="Q106" s="21">
        <f>+N2O!Q661*PCG!$C$6</f>
        <v>4.9949759181949211</v>
      </c>
      <c r="R106" s="21">
        <f>+N2O!R661*PCG!$C$6</f>
        <v>0.95883678568259922</v>
      </c>
      <c r="S106" s="21">
        <f>+N2O!S661*PCG!$C$6</f>
        <v>1.0606934937102077</v>
      </c>
      <c r="T106" s="21">
        <f>+N2O!T661*PCG!$C$6</f>
        <v>0.86471187650177672</v>
      </c>
      <c r="U106" s="21">
        <f>+N2O!U661*PCG!$C$6</f>
        <v>0.85675302797251962</v>
      </c>
      <c r="V106" s="21">
        <f>+N2O!V661*PCG!$C$6</f>
        <v>0.87640533129123033</v>
      </c>
      <c r="W106" s="21">
        <f>+N2O!W661*PCG!$C$6</f>
        <v>0.85686919432191999</v>
      </c>
      <c r="X106" s="21">
        <f>+N2O!X661*PCG!$C$6</f>
        <v>0.8657306413300575</v>
      </c>
      <c r="Y106" s="21">
        <f>+N2O!Y661*PCG!$C$6</f>
        <v>0.83676761805577815</v>
      </c>
      <c r="Z106" s="21">
        <f>+N2O!Z661*PCG!$C$6</f>
        <v>0.88703362081552739</v>
      </c>
      <c r="AA106" s="21">
        <f>+N2O!AA661*PCG!$C$6</f>
        <v>0.87392216728473637</v>
      </c>
      <c r="AB106" s="21">
        <f>+N2O!AB661*PCG!$C$6</f>
        <v>0.9807894131555529</v>
      </c>
      <c r="AC106" s="21">
        <f>+N2O!AC661*PCG!$C$6</f>
        <v>0.83823094999730074</v>
      </c>
      <c r="AD106" s="21">
        <f>+N2O!AD661*PCG!$C$6</f>
        <v>0.84770174652910357</v>
      </c>
      <c r="AE106" s="21">
        <f>+N2O!AE661*PCG!$C$6</f>
        <v>0.94103317316840107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21.072789575579542</v>
      </c>
      <c r="D111" s="28">
        <f t="shared" ref="D111:AE111" si="11">+SUM(D104:D107)</f>
        <v>21.502749039340465</v>
      </c>
      <c r="E111" s="28">
        <f t="shared" si="11"/>
        <v>21.671585626172643</v>
      </c>
      <c r="F111" s="28">
        <f t="shared" si="11"/>
        <v>21.411051169470536</v>
      </c>
      <c r="G111" s="28">
        <f t="shared" si="11"/>
        <v>21.492075564346397</v>
      </c>
      <c r="H111" s="28">
        <f t="shared" si="11"/>
        <v>22.816676985636477</v>
      </c>
      <c r="I111" s="28">
        <f t="shared" si="11"/>
        <v>37.677085770020184</v>
      </c>
      <c r="J111" s="28">
        <f t="shared" si="11"/>
        <v>38.961349659344584</v>
      </c>
      <c r="K111" s="28">
        <f t="shared" si="11"/>
        <v>39.88101214343294</v>
      </c>
      <c r="L111" s="28">
        <f t="shared" si="11"/>
        <v>40.550893757316238</v>
      </c>
      <c r="M111" s="28">
        <f t="shared" si="11"/>
        <v>41.494428743295231</v>
      </c>
      <c r="N111" s="28">
        <f t="shared" si="11"/>
        <v>39.136956534396219</v>
      </c>
      <c r="O111" s="28">
        <f t="shared" si="11"/>
        <v>35.705271227215697</v>
      </c>
      <c r="P111" s="28">
        <f t="shared" si="11"/>
        <v>39.221467504241602</v>
      </c>
      <c r="Q111" s="28">
        <f t="shared" si="11"/>
        <v>46.090775986458794</v>
      </c>
      <c r="R111" s="28">
        <f t="shared" si="11"/>
        <v>26.527619783272282</v>
      </c>
      <c r="S111" s="28">
        <f t="shared" si="11"/>
        <v>32.252158944321515</v>
      </c>
      <c r="T111" s="28">
        <f t="shared" si="11"/>
        <v>33.706998537670941</v>
      </c>
      <c r="U111" s="28">
        <f t="shared" si="11"/>
        <v>32.959007491216177</v>
      </c>
      <c r="V111" s="28">
        <f t="shared" si="11"/>
        <v>32.676598836635698</v>
      </c>
      <c r="W111" s="28">
        <f t="shared" si="11"/>
        <v>39.450325846613154</v>
      </c>
      <c r="X111" s="28">
        <f t="shared" si="11"/>
        <v>44.908472843456757</v>
      </c>
      <c r="Y111" s="28">
        <f t="shared" si="11"/>
        <v>47.541615367799906</v>
      </c>
      <c r="Z111" s="28">
        <f t="shared" si="11"/>
        <v>51.825925730116495</v>
      </c>
      <c r="AA111" s="28">
        <f t="shared" si="11"/>
        <v>60.427768468689493</v>
      </c>
      <c r="AB111" s="28">
        <f t="shared" si="11"/>
        <v>69.171063024533524</v>
      </c>
      <c r="AC111" s="28">
        <f t="shared" si="11"/>
        <v>71.17694097437662</v>
      </c>
      <c r="AD111" s="28">
        <f t="shared" si="11"/>
        <v>79.177269094753981</v>
      </c>
      <c r="AE111" s="28">
        <f t="shared" si="11"/>
        <v>86.618631403654518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55" priority="17" operator="equal">
      <formula>0</formula>
    </cfRule>
  </conditionalFormatting>
  <conditionalFormatting sqref="C32:AE32">
    <cfRule type="cellIs" dxfId="54" priority="16" operator="equal">
      <formula>0</formula>
    </cfRule>
  </conditionalFormatting>
  <conditionalFormatting sqref="C52:AE52">
    <cfRule type="cellIs" dxfId="53" priority="15" operator="equal">
      <formula>0</formula>
    </cfRule>
  </conditionalFormatting>
  <conditionalFormatting sqref="C72:AE72">
    <cfRule type="cellIs" dxfId="52" priority="11" operator="equal">
      <formula>0</formula>
    </cfRule>
  </conditionalFormatting>
  <conditionalFormatting sqref="C92:AE92">
    <cfRule type="cellIs" dxfId="51" priority="10" operator="equal">
      <formula>0</formula>
    </cfRule>
  </conditionalFormatting>
  <conditionalFormatting sqref="C112:AE112">
    <cfRule type="cellIs" dxfId="50" priority="9" operator="equal">
      <formula>0</formula>
    </cfRule>
  </conditionalFormatting>
  <conditionalFormatting sqref="C12:AE12">
    <cfRule type="cellIs" dxfId="49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G254"/>
  <sheetViews>
    <sheetView workbookViewId="0">
      <selection activeCell="E7" sqref="E7"/>
    </sheetView>
  </sheetViews>
  <sheetFormatPr baseColWidth="10" defaultRowHeight="15" x14ac:dyDescent="0.25"/>
  <cols>
    <col min="2" max="2" width="79.7109375" bestFit="1" customWidth="1"/>
    <col min="3" max="3" width="17.42578125" bestFit="1" customWidth="1"/>
  </cols>
  <sheetData>
    <row r="1" spans="1:7" x14ac:dyDescent="0.25">
      <c r="C1" t="s">
        <v>921</v>
      </c>
      <c r="D1" s="110">
        <f>aux!D1</f>
        <v>9341.8613977118202</v>
      </c>
    </row>
    <row r="2" spans="1:7" x14ac:dyDescent="0.25">
      <c r="A2" s="125" t="str">
        <f>aux!A2</f>
        <v>Código IPCC</v>
      </c>
      <c r="B2" s="125" t="str">
        <f>aux!B2</f>
        <v>Categorías de fuente y sumidero de gases de efecto invernadero</v>
      </c>
      <c r="C2" s="125">
        <f>aux!C2</f>
        <v>2018</v>
      </c>
      <c r="D2" s="125">
        <f>aux!D2</f>
        <v>2018</v>
      </c>
      <c r="F2" s="114" t="s">
        <v>911</v>
      </c>
      <c r="G2" s="114" t="s">
        <v>912</v>
      </c>
    </row>
    <row r="3" spans="1:7" x14ac:dyDescent="0.25">
      <c r="A3" s="94" t="str">
        <f>aux!A3</f>
        <v>1.A.1.a.i.</v>
      </c>
      <c r="B3" s="94" t="str">
        <f>aux!B3</f>
        <v>Generación de electricidad</v>
      </c>
      <c r="C3" s="94">
        <f>aux!C3</f>
        <v>4532.5875338012593</v>
      </c>
      <c r="D3" s="94">
        <f>aux!D3</f>
        <v>4532.5875338012593</v>
      </c>
      <c r="F3" s="140">
        <f>D3/D$1</f>
        <v>0.4851910492818341</v>
      </c>
      <c r="G3" s="141">
        <f>F3</f>
        <v>0.4851910492818341</v>
      </c>
    </row>
    <row r="4" spans="1:7" x14ac:dyDescent="0.25">
      <c r="A4" s="94" t="str">
        <f>aux!A247</f>
        <v>I.3</v>
      </c>
      <c r="B4" s="94" t="str">
        <f>aux!B247</f>
        <v>Industrias manufactureras y de la construcción (electricidad)</v>
      </c>
      <c r="C4" s="94">
        <f>aux!C247</f>
        <v>1486.4476471634957</v>
      </c>
      <c r="D4" s="94">
        <f>aux!D247</f>
        <v>1486.4476471634957</v>
      </c>
      <c r="F4" s="140">
        <f>D4/D$1</f>
        <v>0.15911685946524359</v>
      </c>
      <c r="G4" s="141">
        <f>G3+F4</f>
        <v>0.64430790874707766</v>
      </c>
    </row>
    <row r="5" spans="1:7" x14ac:dyDescent="0.25">
      <c r="A5" s="94" t="str">
        <f>aux!A17</f>
        <v>1.A.2.i.</v>
      </c>
      <c r="B5" s="94" t="str">
        <f>aux!B17</f>
        <v>Minería (con excepción de combustibles) y cantería</v>
      </c>
      <c r="C5" s="94">
        <f>aux!C17</f>
        <v>1185.4097226445654</v>
      </c>
      <c r="D5" s="94">
        <f>aux!D17</f>
        <v>1185.4097226445654</v>
      </c>
      <c r="F5" s="140">
        <f t="shared" ref="F5:F68" si="0">D5/D$1</f>
        <v>0.1268922404409594</v>
      </c>
      <c r="G5" s="141">
        <f t="shared" ref="G5:G68" si="1">G4+F5</f>
        <v>0.77120014918803703</v>
      </c>
    </row>
    <row r="6" spans="1:7" x14ac:dyDescent="0.25">
      <c r="A6" s="94" t="str">
        <f>aux!A25</f>
        <v>1.A.3.b.iii.</v>
      </c>
      <c r="B6" s="94" t="str">
        <f>aux!B25</f>
        <v>Camiones para servicio pesado y autobuses</v>
      </c>
      <c r="C6" s="94">
        <f>aux!C25</f>
        <v>500.46374542633862</v>
      </c>
      <c r="D6" s="94">
        <f>aux!D25</f>
        <v>500.46374542633862</v>
      </c>
      <c r="F6" s="140">
        <f t="shared" si="0"/>
        <v>5.3572165558881162E-2</v>
      </c>
      <c r="G6" s="141">
        <f t="shared" si="1"/>
        <v>0.82477231474691814</v>
      </c>
    </row>
    <row r="7" spans="1:7" x14ac:dyDescent="0.25">
      <c r="A7" s="94" t="str">
        <f>aux!A74</f>
        <v>2.A.2.</v>
      </c>
      <c r="B7" s="94" t="str">
        <f>aux!B74</f>
        <v>Producción de cal</v>
      </c>
      <c r="C7" s="94">
        <f>aux!C74</f>
        <v>210.16990342041339</v>
      </c>
      <c r="D7" s="94">
        <f>aux!D74</f>
        <v>210.16990342041339</v>
      </c>
      <c r="F7" s="140">
        <f t="shared" si="0"/>
        <v>2.2497647360930878E-2</v>
      </c>
      <c r="G7" s="141">
        <f t="shared" si="1"/>
        <v>0.847269962107849</v>
      </c>
    </row>
    <row r="8" spans="1:7" x14ac:dyDescent="0.25">
      <c r="A8" s="94" t="str">
        <f>aux!A248</f>
        <v>I.4</v>
      </c>
      <c r="B8" s="94" t="str">
        <f>aux!B248</f>
        <v>Industrias energéticas (electricidad)</v>
      </c>
      <c r="C8" s="94">
        <f>aux!C248</f>
        <v>182.77842648254116</v>
      </c>
      <c r="D8" s="94">
        <f>aux!D248</f>
        <v>182.77842648254116</v>
      </c>
      <c r="F8" s="140">
        <f t="shared" si="0"/>
        <v>1.9565525402390427E-2</v>
      </c>
      <c r="G8" s="141">
        <f t="shared" si="1"/>
        <v>0.86683548751023942</v>
      </c>
    </row>
    <row r="9" spans="1:7" x14ac:dyDescent="0.25">
      <c r="A9" s="94" t="str">
        <f>aux!A250</f>
        <v>I.4.4</v>
      </c>
      <c r="B9" s="94" t="str">
        <f>aux!B250</f>
        <v>Generación de electricidad suministrada a la red (electricidad)</v>
      </c>
      <c r="C9" s="94">
        <f>aux!C250</f>
        <v>182.77842648254116</v>
      </c>
      <c r="D9" s="94">
        <f>aux!D250</f>
        <v>182.77842648254116</v>
      </c>
      <c r="F9" s="140">
        <f t="shared" si="0"/>
        <v>1.9565525402390427E-2</v>
      </c>
      <c r="G9" s="141">
        <f t="shared" si="1"/>
        <v>0.88640101291262985</v>
      </c>
    </row>
    <row r="10" spans="1:7" x14ac:dyDescent="0.25">
      <c r="A10" s="94" t="str">
        <f>aux!A23</f>
        <v>1.A.3.b.i.</v>
      </c>
      <c r="B10" s="94" t="str">
        <f>aux!B23</f>
        <v>Automóviles</v>
      </c>
      <c r="C10" s="94">
        <f>aux!C23</f>
        <v>142.48384398534091</v>
      </c>
      <c r="D10" s="94">
        <f>aux!D23</f>
        <v>142.48384398534091</v>
      </c>
      <c r="F10" s="140">
        <f t="shared" si="0"/>
        <v>1.525218989228856E-2</v>
      </c>
      <c r="G10" s="141">
        <f t="shared" si="1"/>
        <v>0.90165320280491845</v>
      </c>
    </row>
    <row r="11" spans="1:7" x14ac:dyDescent="0.25">
      <c r="A11" s="94" t="str">
        <f>aux!A24</f>
        <v>1.A.3.b.ii.</v>
      </c>
      <c r="B11" s="94" t="str">
        <f>aux!B24</f>
        <v>Camiones para servicio ligero</v>
      </c>
      <c r="C11" s="94">
        <f>aux!C24</f>
        <v>134.13695683008513</v>
      </c>
      <c r="D11" s="94">
        <f>aux!D24</f>
        <v>134.13695683008513</v>
      </c>
      <c r="F11" s="140">
        <f t="shared" si="0"/>
        <v>1.4358696957647049E-2</v>
      </c>
      <c r="G11" s="141">
        <f t="shared" si="1"/>
        <v>0.91601189976256547</v>
      </c>
    </row>
    <row r="12" spans="1:7" x14ac:dyDescent="0.25">
      <c r="A12" s="94" t="str">
        <f>aux!A21</f>
        <v>1.A.2.m.</v>
      </c>
      <c r="B12" s="94" t="str">
        <f>aux!B21</f>
        <v>Industria no especificada</v>
      </c>
      <c r="C12" s="94">
        <f>aux!C21</f>
        <v>89.283371587478683</v>
      </c>
      <c r="D12" s="94">
        <f>aux!D21</f>
        <v>89.283371587478683</v>
      </c>
      <c r="F12" s="140">
        <f t="shared" si="0"/>
        <v>9.5573427806740531E-3</v>
      </c>
      <c r="G12" s="141">
        <f t="shared" si="1"/>
        <v>0.92556924254323958</v>
      </c>
    </row>
    <row r="13" spans="1:7" x14ac:dyDescent="0.25">
      <c r="A13" s="94" t="str">
        <f>aux!A245</f>
        <v xml:space="preserve">I.1 </v>
      </c>
      <c r="B13" s="94" t="str">
        <f>aux!B245</f>
        <v>Edificios residenciales (electricidad)</v>
      </c>
      <c r="C13" s="94">
        <f>aux!C245</f>
        <v>84.946737937074928</v>
      </c>
      <c r="D13" s="94">
        <f>aux!D245</f>
        <v>84.946737937074928</v>
      </c>
      <c r="F13" s="140">
        <f t="shared" si="0"/>
        <v>9.0931276242100564E-3</v>
      </c>
      <c r="G13" s="141">
        <f t="shared" si="1"/>
        <v>0.93466237016744969</v>
      </c>
    </row>
    <row r="14" spans="1:7" x14ac:dyDescent="0.25">
      <c r="A14" s="94" t="str">
        <f>aux!A238</f>
        <v>5.A.</v>
      </c>
      <c r="B14" s="94" t="str">
        <f>aux!B238</f>
        <v>Disposición de residuos sólidos</v>
      </c>
      <c r="C14" s="94">
        <f>aux!C238</f>
        <v>75.025031120007554</v>
      </c>
      <c r="D14" s="94">
        <f>aux!D238</f>
        <v>75.025031120007554</v>
      </c>
      <c r="F14" s="140">
        <f t="shared" si="0"/>
        <v>8.0310580435697821E-3</v>
      </c>
      <c r="G14" s="141">
        <f t="shared" si="1"/>
        <v>0.94269342821101942</v>
      </c>
    </row>
    <row r="15" spans="1:7" x14ac:dyDescent="0.25">
      <c r="A15" s="94" t="str">
        <f>aux!A14</f>
        <v>1.A.2.f.</v>
      </c>
      <c r="B15" s="94" t="str">
        <f>aux!B14</f>
        <v>Minerales no metálicos</v>
      </c>
      <c r="C15" s="94">
        <f>aux!C14</f>
        <v>68.955283352732977</v>
      </c>
      <c r="D15" s="94">
        <f>aux!D14</f>
        <v>68.955283352732977</v>
      </c>
      <c r="F15" s="140">
        <f t="shared" si="0"/>
        <v>7.3813216035963419E-3</v>
      </c>
      <c r="G15" s="141">
        <f t="shared" si="1"/>
        <v>0.95007474981461582</v>
      </c>
    </row>
    <row r="16" spans="1:7" x14ac:dyDescent="0.25">
      <c r="A16" s="94" t="str">
        <f>aux!A73</f>
        <v>2.A.1.</v>
      </c>
      <c r="B16" s="94" t="str">
        <f>aux!B73</f>
        <v>Producción de cemento</v>
      </c>
      <c r="C16" s="94">
        <f>aux!C73</f>
        <v>67.413031141957418</v>
      </c>
      <c r="D16" s="94">
        <f>aux!D73</f>
        <v>67.413031141957418</v>
      </c>
      <c r="F16" s="140">
        <f t="shared" si="0"/>
        <v>7.216231141950945E-3</v>
      </c>
      <c r="G16" s="141">
        <f t="shared" si="1"/>
        <v>0.95729098095656673</v>
      </c>
    </row>
    <row r="17" spans="1:7" x14ac:dyDescent="0.25">
      <c r="A17" s="94" t="str">
        <f>aux!A246</f>
        <v>I.2</v>
      </c>
      <c r="B17" s="94" t="str">
        <f>aux!B246</f>
        <v>Edificios/instalaciones comerciales e institucionales (electricidad)</v>
      </c>
      <c r="C17" s="94">
        <f>aux!C246</f>
        <v>63.994584797885459</v>
      </c>
      <c r="D17" s="94">
        <f>aux!D246</f>
        <v>63.994584797885459</v>
      </c>
      <c r="F17" s="140">
        <f t="shared" si="0"/>
        <v>6.8503033895964439E-3</v>
      </c>
      <c r="G17" s="141">
        <f t="shared" si="1"/>
        <v>0.9641412843461632</v>
      </c>
    </row>
    <row r="18" spans="1:7" x14ac:dyDescent="0.25">
      <c r="A18" s="94" t="str">
        <f>aux!A22</f>
        <v>1.A.3.a.ii.</v>
      </c>
      <c r="B18" s="94" t="str">
        <f>aux!B22</f>
        <v>Aviación de cabotaje</v>
      </c>
      <c r="C18" s="94">
        <f>aux!C22</f>
        <v>41.271894129469814</v>
      </c>
      <c r="D18" s="94">
        <f>aux!D22</f>
        <v>41.271894129469814</v>
      </c>
      <c r="F18" s="140">
        <f t="shared" si="0"/>
        <v>4.4179518805084047E-3</v>
      </c>
      <c r="G18" s="141">
        <f t="shared" si="1"/>
        <v>0.96855923622667162</v>
      </c>
    </row>
    <row r="19" spans="1:7" x14ac:dyDescent="0.25">
      <c r="A19" s="94" t="str">
        <f>aux!A34</f>
        <v>1.A.4.b.</v>
      </c>
      <c r="B19" s="94" t="str">
        <f>aux!B34</f>
        <v>Residencial</v>
      </c>
      <c r="C19" s="94">
        <f>aux!C34</f>
        <v>41.014655822430505</v>
      </c>
      <c r="D19" s="94">
        <f>aux!D34</f>
        <v>41.014655822430505</v>
      </c>
      <c r="F19" s="140">
        <f t="shared" si="0"/>
        <v>4.3904157936315094E-3</v>
      </c>
      <c r="G19" s="141">
        <f t="shared" si="1"/>
        <v>0.97294965202030315</v>
      </c>
    </row>
    <row r="20" spans="1:7" x14ac:dyDescent="0.25">
      <c r="A20" s="94" t="str">
        <f>aux!A111</f>
        <v>2.F.1.c.</v>
      </c>
      <c r="B20" s="94" t="str">
        <f>aux!B111</f>
        <v>Refrigeración industrial</v>
      </c>
      <c r="C20" s="94">
        <f>aux!C111</f>
        <v>31.820272638025493</v>
      </c>
      <c r="D20" s="94">
        <f>aux!D111</f>
        <v>31.820272638025493</v>
      </c>
      <c r="F20" s="140">
        <f t="shared" si="0"/>
        <v>3.4062026060266209E-3</v>
      </c>
      <c r="G20" s="141">
        <f t="shared" si="1"/>
        <v>0.97635585462632979</v>
      </c>
    </row>
    <row r="21" spans="1:7" x14ac:dyDescent="0.25">
      <c r="A21" s="94" t="str">
        <f>aux!A33</f>
        <v>1.A.4.a.</v>
      </c>
      <c r="B21" s="94" t="str">
        <f>aux!B33</f>
        <v>Comercial / Institucional</v>
      </c>
      <c r="C21" s="94">
        <f>aux!C33</f>
        <v>29.853920926500031</v>
      </c>
      <c r="D21" s="94">
        <f>aux!D33</f>
        <v>29.853920926500031</v>
      </c>
      <c r="F21" s="140">
        <f t="shared" si="0"/>
        <v>3.1957143930450948E-3</v>
      </c>
      <c r="G21" s="141">
        <f t="shared" si="1"/>
        <v>0.9795515690193749</v>
      </c>
    </row>
    <row r="22" spans="1:7" x14ac:dyDescent="0.25">
      <c r="A22" s="94" t="str">
        <f>aux!A32</f>
        <v>1.A.3.e.ii.</v>
      </c>
      <c r="B22" s="94" t="str">
        <f>aux!B32</f>
        <v>Todo terreno</v>
      </c>
      <c r="C22" s="94">
        <f>aux!C32</f>
        <v>28.703400442506275</v>
      </c>
      <c r="D22" s="94">
        <f>aux!D32</f>
        <v>28.703400442506275</v>
      </c>
      <c r="F22" s="140">
        <f t="shared" si="0"/>
        <v>3.0725568728237436E-3</v>
      </c>
      <c r="G22" s="141">
        <f t="shared" si="1"/>
        <v>0.98262412589219861</v>
      </c>
    </row>
    <row r="23" spans="1:7" x14ac:dyDescent="0.25">
      <c r="A23" s="94" t="str">
        <f>aux!A207</f>
        <v>4.A.1.a.ii.</v>
      </c>
      <c r="B23" s="94" t="str">
        <f>aux!B207</f>
        <v>Plantaciones forestales</v>
      </c>
      <c r="C23" s="94">
        <f>aux!C207</f>
        <v>-20.218830248280312</v>
      </c>
      <c r="D23" s="94">
        <f>aux!D207</f>
        <v>20.218830248280312</v>
      </c>
      <c r="F23" s="140">
        <f t="shared" si="0"/>
        <v>2.1643256506923424E-3</v>
      </c>
      <c r="G23" s="141">
        <f t="shared" si="1"/>
        <v>0.98478845154289096</v>
      </c>
    </row>
    <row r="24" spans="1:7" x14ac:dyDescent="0.25">
      <c r="A24" s="94" t="str">
        <f>aux!A114</f>
        <v>2.F.1.f.</v>
      </c>
      <c r="B24" s="94" t="str">
        <f>aux!B114</f>
        <v>Aire acondicionado móvil</v>
      </c>
      <c r="C24" s="94">
        <f>aux!C114</f>
        <v>17.02215573762302</v>
      </c>
      <c r="D24" s="94">
        <f>aux!D114</f>
        <v>17.02215573762302</v>
      </c>
      <c r="F24" s="140">
        <f t="shared" si="0"/>
        <v>1.8221374748497552E-3</v>
      </c>
      <c r="G24" s="141">
        <f t="shared" si="1"/>
        <v>0.98661058901774068</v>
      </c>
    </row>
    <row r="25" spans="1:7" x14ac:dyDescent="0.25">
      <c r="A25" s="94" t="str">
        <f>aux!A219</f>
        <v>4.A.2.b.ii.</v>
      </c>
      <c r="B25" s="94" t="str">
        <f>aux!B219</f>
        <v>Pastizales convertidos en plantaciones forestales</v>
      </c>
      <c r="C25" s="94">
        <f>aux!C219</f>
        <v>-13.861728492117258</v>
      </c>
      <c r="D25" s="94">
        <f>aux!D219</f>
        <v>13.861728492117258</v>
      </c>
      <c r="F25" s="140">
        <f t="shared" si="0"/>
        <v>1.4838293892384794E-3</v>
      </c>
      <c r="G25" s="141">
        <f t="shared" si="1"/>
        <v>0.9880944184069792</v>
      </c>
    </row>
    <row r="26" spans="1:7" x14ac:dyDescent="0.25">
      <c r="A26" s="94" t="str">
        <f>aux!A166</f>
        <v>3.D.1.a.</v>
      </c>
      <c r="B26" s="94" t="str">
        <f>aux!B166</f>
        <v>Fertilizante inorgánicos</v>
      </c>
      <c r="C26" s="94">
        <f>aux!C166</f>
        <v>13.476378948205969</v>
      </c>
      <c r="D26" s="94">
        <f>aux!D166</f>
        <v>13.476378948205969</v>
      </c>
      <c r="F26" s="140">
        <f t="shared" si="0"/>
        <v>1.4425796288849726E-3</v>
      </c>
      <c r="G26" s="141">
        <f t="shared" si="1"/>
        <v>0.98953699803586415</v>
      </c>
    </row>
    <row r="27" spans="1:7" x14ac:dyDescent="0.25">
      <c r="A27" s="94" t="str">
        <f>aux!A109</f>
        <v>2.F.1.a.</v>
      </c>
      <c r="B27" s="94" t="str">
        <f>aux!B109</f>
        <v>Refrigeración comercial</v>
      </c>
      <c r="C27" s="94">
        <f>aux!C109</f>
        <v>11.105204518967582</v>
      </c>
      <c r="D27" s="94">
        <f>aux!D109</f>
        <v>11.105204518967582</v>
      </c>
      <c r="F27" s="140">
        <f t="shared" si="0"/>
        <v>1.1887571487292322E-3</v>
      </c>
      <c r="G27" s="141">
        <f t="shared" si="1"/>
        <v>0.99072575518459338</v>
      </c>
    </row>
    <row r="28" spans="1:7" x14ac:dyDescent="0.25">
      <c r="A28" s="94" t="str">
        <f>aux!A37</f>
        <v>1.A.4.c.iii.</v>
      </c>
      <c r="B28" s="94" t="str">
        <f>aux!B37</f>
        <v>Pesca (combustión móvil)</v>
      </c>
      <c r="C28" s="94">
        <f>aux!C37</f>
        <v>10.618740897722207</v>
      </c>
      <c r="D28" s="94">
        <f>aux!D37</f>
        <v>10.618740897722207</v>
      </c>
      <c r="F28" s="140">
        <f t="shared" si="0"/>
        <v>1.1366836271327193E-3</v>
      </c>
      <c r="G28" s="141">
        <f t="shared" si="1"/>
        <v>0.99186243881172609</v>
      </c>
    </row>
    <row r="29" spans="1:7" x14ac:dyDescent="0.25">
      <c r="A29" s="94" t="str">
        <f>aux!A121</f>
        <v>2.G.1.b.</v>
      </c>
      <c r="B29" s="94" t="str">
        <f>aux!B121</f>
        <v>Uso de equipos eléctricos</v>
      </c>
      <c r="C29" s="94">
        <f>aux!C121</f>
        <v>10.216877363614614</v>
      </c>
      <c r="D29" s="94">
        <f>aux!D121</f>
        <v>10.216877363614614</v>
      </c>
      <c r="F29" s="140">
        <f t="shared" si="0"/>
        <v>1.0936661259090313E-3</v>
      </c>
      <c r="G29" s="141">
        <f t="shared" si="1"/>
        <v>0.99295610493763509</v>
      </c>
    </row>
    <row r="30" spans="1:7" x14ac:dyDescent="0.25">
      <c r="A30" s="94" t="str">
        <f>aux!A133</f>
        <v>3.A.1.</v>
      </c>
      <c r="B30" s="94" t="str">
        <f>aux!B133</f>
        <v>Ganado vacuno</v>
      </c>
      <c r="C30" s="94">
        <f>aux!C133</f>
        <v>9.2930483992015951</v>
      </c>
      <c r="D30" s="94">
        <f>aux!D133</f>
        <v>9.2930483992015951</v>
      </c>
      <c r="F30" s="140">
        <f t="shared" si="0"/>
        <v>9.9477481024047511E-4</v>
      </c>
      <c r="G30" s="141">
        <f t="shared" si="1"/>
        <v>0.99395087974787555</v>
      </c>
    </row>
    <row r="31" spans="1:7" x14ac:dyDescent="0.25">
      <c r="A31" s="94" t="str">
        <f>aux!A170</f>
        <v>3.D.1.c.</v>
      </c>
      <c r="B31" s="94" t="str">
        <f>aux!B170</f>
        <v>Orina y estiércol depositado por animales de pastoreo</v>
      </c>
      <c r="C31" s="94">
        <f>aux!C170</f>
        <v>8.010136617510323</v>
      </c>
      <c r="D31" s="94">
        <f>aux!D170</f>
        <v>8.010136617510323</v>
      </c>
      <c r="F31" s="140">
        <f t="shared" si="0"/>
        <v>8.5744545722679123E-4</v>
      </c>
      <c r="G31" s="141">
        <f t="shared" si="1"/>
        <v>0.99480832520510232</v>
      </c>
    </row>
    <row r="32" spans="1:7" x14ac:dyDescent="0.25">
      <c r="A32" s="94" t="str">
        <f>aux!A243</f>
        <v>5.D.2.</v>
      </c>
      <c r="B32" s="94" t="str">
        <f>aux!B243</f>
        <v>Tratamiento y descarga de aguas residuales industriales</v>
      </c>
      <c r="C32" s="94">
        <f>aux!C243</f>
        <v>6.1633272309597373</v>
      </c>
      <c r="D32" s="94">
        <f>aux!D243</f>
        <v>6.1633272309597373</v>
      </c>
      <c r="F32" s="140">
        <f t="shared" si="0"/>
        <v>6.5975365813812788E-4</v>
      </c>
      <c r="G32" s="141">
        <f t="shared" si="1"/>
        <v>0.9954680788632404</v>
      </c>
    </row>
    <row r="33" spans="1:7" x14ac:dyDescent="0.25">
      <c r="A33" s="94" t="str">
        <f>aux!A113</f>
        <v>2.F.1.e.</v>
      </c>
      <c r="B33" s="94" t="str">
        <f>aux!B113</f>
        <v>Aire acondicionado fijo</v>
      </c>
      <c r="C33" s="94">
        <f>aux!C113</f>
        <v>5.1604841205952274</v>
      </c>
      <c r="D33" s="94">
        <f>aux!D113</f>
        <v>5.1604841205952274</v>
      </c>
      <c r="F33" s="140">
        <f t="shared" si="0"/>
        <v>5.5240426943812583E-4</v>
      </c>
      <c r="G33" s="141">
        <f t="shared" si="1"/>
        <v>0.99602048313267855</v>
      </c>
    </row>
    <row r="34" spans="1:7" x14ac:dyDescent="0.25">
      <c r="A34" s="94" t="str">
        <f>aux!A242</f>
        <v>5.D.1.</v>
      </c>
      <c r="B34" s="94" t="str">
        <f>aux!B242</f>
        <v>Tratamiento y descarga de aguas residuales domésticas</v>
      </c>
      <c r="C34" s="94">
        <f>aux!C242</f>
        <v>4.8784499461291597</v>
      </c>
      <c r="D34" s="94">
        <f>aux!D242</f>
        <v>4.8784499461291597</v>
      </c>
      <c r="F34" s="140">
        <f t="shared" si="0"/>
        <v>5.2221390774691637E-4</v>
      </c>
      <c r="G34" s="141">
        <f t="shared" si="1"/>
        <v>0.99654269704042542</v>
      </c>
    </row>
    <row r="35" spans="1:7" x14ac:dyDescent="0.25">
      <c r="A35" s="94" t="str">
        <f>aux!A190</f>
        <v>3.H.</v>
      </c>
      <c r="B35" s="94" t="str">
        <f>aux!B190</f>
        <v>Aplicación de urea</v>
      </c>
      <c r="C35" s="94">
        <f>aux!C190</f>
        <v>4.0387327276498732</v>
      </c>
      <c r="D35" s="94">
        <f>aux!D190</f>
        <v>4.0387327276498732</v>
      </c>
      <c r="F35" s="140">
        <f t="shared" si="0"/>
        <v>4.3232633794364726E-4</v>
      </c>
      <c r="G35" s="141">
        <f t="shared" si="1"/>
        <v>0.99697502337836907</v>
      </c>
    </row>
    <row r="36" spans="1:7" x14ac:dyDescent="0.25">
      <c r="A36" s="94" t="str">
        <f>aux!A100</f>
        <v>2.D.1.</v>
      </c>
      <c r="B36" s="94" t="str">
        <f>aux!B100</f>
        <v>Uso de lubricantes</v>
      </c>
      <c r="C36" s="94">
        <f>aux!C100</f>
        <v>2.9685524029863899</v>
      </c>
      <c r="D36" s="94">
        <f>aux!D100</f>
        <v>2.9685524029863899</v>
      </c>
      <c r="F36" s="140">
        <f t="shared" si="0"/>
        <v>3.1776883391927674E-4</v>
      </c>
      <c r="G36" s="141">
        <f t="shared" si="1"/>
        <v>0.99729279221228839</v>
      </c>
    </row>
    <row r="37" spans="1:7" x14ac:dyDescent="0.25">
      <c r="A37" s="94" t="str">
        <f>aux!A137</f>
        <v>3.A.4.b.</v>
      </c>
      <c r="B37" s="94" t="str">
        <f>aux!B137</f>
        <v>Caprinos</v>
      </c>
      <c r="C37" s="94">
        <f>aux!C137</f>
        <v>2.7261159762963354</v>
      </c>
      <c r="D37" s="94">
        <f>aux!D137</f>
        <v>2.7261159762963354</v>
      </c>
      <c r="F37" s="140">
        <f t="shared" si="0"/>
        <v>2.9181721503212041E-4</v>
      </c>
      <c r="G37" s="141">
        <f t="shared" si="1"/>
        <v>0.99758460942732052</v>
      </c>
    </row>
    <row r="38" spans="1:7" x14ac:dyDescent="0.25">
      <c r="A38" s="94" t="str">
        <f>aux!A120</f>
        <v>2.G.1.a.</v>
      </c>
      <c r="B38" s="94" t="str">
        <f>aux!B120</f>
        <v>Manufactura de equipos eléctricos</v>
      </c>
      <c r="C38" s="94">
        <f>aux!C120</f>
        <v>2.5319944875310578</v>
      </c>
      <c r="D38" s="94">
        <f>aux!D120</f>
        <v>2.5319944875310578</v>
      </c>
      <c r="F38" s="140">
        <f t="shared" si="0"/>
        <v>2.7103747098530497E-4</v>
      </c>
      <c r="G38" s="141">
        <f t="shared" si="1"/>
        <v>0.99785564689830586</v>
      </c>
    </row>
    <row r="39" spans="1:7" x14ac:dyDescent="0.25">
      <c r="A39" s="94" t="str">
        <f>aux!A171</f>
        <v>3.D.1.d.</v>
      </c>
      <c r="B39" s="94" t="str">
        <f>aux!B171</f>
        <v>Residuos de cosechas</v>
      </c>
      <c r="C39" s="94">
        <f>aux!C171</f>
        <v>2.07666101012979</v>
      </c>
      <c r="D39" s="94">
        <f>aux!D171</f>
        <v>2.07666101012979</v>
      </c>
      <c r="F39" s="140">
        <f t="shared" si="0"/>
        <v>2.222962771250753E-4</v>
      </c>
      <c r="G39" s="141">
        <f t="shared" si="1"/>
        <v>0.99807794317543097</v>
      </c>
    </row>
    <row r="40" spans="1:7" x14ac:dyDescent="0.25">
      <c r="A40" s="94" t="str">
        <f>aux!A138</f>
        <v>3.A.4.c.</v>
      </c>
      <c r="B40" s="94" t="str">
        <f>aux!B138</f>
        <v>Equinos</v>
      </c>
      <c r="C40" s="94">
        <f>aux!C138</f>
        <v>1.7651700000000017</v>
      </c>
      <c r="D40" s="94">
        <f>aux!D138</f>
        <v>1.7651700000000017</v>
      </c>
      <c r="F40" s="140">
        <f t="shared" si="0"/>
        <v>1.8895270705176158E-4</v>
      </c>
      <c r="G40" s="141">
        <f t="shared" si="1"/>
        <v>0.99826689588248274</v>
      </c>
    </row>
    <row r="41" spans="1:7" x14ac:dyDescent="0.25">
      <c r="A41" s="94" t="str">
        <f>aux!A175</f>
        <v>3.D.2.a.i</v>
      </c>
      <c r="B41" s="94" t="str">
        <f>aux!B175</f>
        <v>Fertilizante inorgánicos</v>
      </c>
      <c r="C41" s="94">
        <f>aux!C175</f>
        <v>1.3476378948205969</v>
      </c>
      <c r="D41" s="94">
        <f>aux!D175</f>
        <v>1.3476378948205969</v>
      </c>
      <c r="F41" s="140">
        <f t="shared" si="0"/>
        <v>1.4425796288849727E-4</v>
      </c>
      <c r="G41" s="141">
        <f t="shared" si="1"/>
        <v>0.99841115384537127</v>
      </c>
    </row>
    <row r="42" spans="1:7" x14ac:dyDescent="0.25">
      <c r="A42" s="94" t="str">
        <f>aux!A179</f>
        <v>3.D.2.a.iii.</v>
      </c>
      <c r="B42" s="94" t="str">
        <f>aux!B179</f>
        <v>Orina y estiércol depositado por animales de pastoreo</v>
      </c>
      <c r="C42" s="94">
        <f>aux!C179</f>
        <v>1.2998316310183604</v>
      </c>
      <c r="D42" s="94">
        <f>aux!D179</f>
        <v>1.2998316310183604</v>
      </c>
      <c r="F42" s="140">
        <f t="shared" si="0"/>
        <v>1.3914053909392607E-4</v>
      </c>
      <c r="G42" s="141">
        <f t="shared" si="1"/>
        <v>0.99855029438446519</v>
      </c>
    </row>
    <row r="43" spans="1:7" x14ac:dyDescent="0.25">
      <c r="A43" s="94" t="str">
        <f>aux!A112</f>
        <v>2.F.1.d.</v>
      </c>
      <c r="B43" s="94" t="str">
        <f>aux!B112</f>
        <v>Transporte refrigerado</v>
      </c>
      <c r="C43" s="94">
        <f>aux!C112</f>
        <v>1.2603923339077434</v>
      </c>
      <c r="D43" s="94">
        <f>aux!D112</f>
        <v>1.2603923339077434</v>
      </c>
      <c r="F43" s="140">
        <f t="shared" si="0"/>
        <v>1.3491875764892657E-4</v>
      </c>
      <c r="G43" s="141">
        <f t="shared" si="1"/>
        <v>0.99868521314211411</v>
      </c>
    </row>
    <row r="44" spans="1:7" x14ac:dyDescent="0.25">
      <c r="A44" s="94" t="str">
        <f>aux!A214</f>
        <v>4.A.1.b.iii.1.</v>
      </c>
      <c r="B44" s="94" t="str">
        <f>aux!B214</f>
        <v>Incendios</v>
      </c>
      <c r="C44" s="94">
        <f>aux!C214</f>
        <v>1.2305951042268446</v>
      </c>
      <c r="D44" s="94">
        <f>aux!D214</f>
        <v>1.2305951042268446</v>
      </c>
      <c r="F44" s="140">
        <f t="shared" si="0"/>
        <v>1.3172911177297754E-4</v>
      </c>
      <c r="G44" s="141">
        <f t="shared" si="1"/>
        <v>0.99881694225388706</v>
      </c>
    </row>
    <row r="45" spans="1:7" x14ac:dyDescent="0.25">
      <c r="A45" s="94" t="str">
        <f>aux!A110</f>
        <v>2.F.1.b.</v>
      </c>
      <c r="B45" s="94" t="str">
        <f>aux!B110</f>
        <v>Refrigeración doméstica</v>
      </c>
      <c r="C45" s="94">
        <f>aux!C110</f>
        <v>1.1856119817026112</v>
      </c>
      <c r="D45" s="94">
        <f>aux!D110</f>
        <v>1.1856119817026112</v>
      </c>
      <c r="F45" s="140">
        <f t="shared" si="0"/>
        <v>1.2691389127149894E-4</v>
      </c>
      <c r="G45" s="141">
        <f t="shared" si="1"/>
        <v>0.99894385614515857</v>
      </c>
    </row>
    <row r="46" spans="1:7" x14ac:dyDescent="0.25">
      <c r="A46" s="94" t="str">
        <f>aux!A26</f>
        <v>1.A.3.b.iv.</v>
      </c>
      <c r="B46" s="94" t="str">
        <f>aux!B26</f>
        <v>Motocicletas</v>
      </c>
      <c r="C46" s="94">
        <f>aux!C26</f>
        <v>1.0925930242542587</v>
      </c>
      <c r="D46" s="94">
        <f>aux!D26</f>
        <v>1.0925930242542587</v>
      </c>
      <c r="F46" s="140">
        <f t="shared" si="0"/>
        <v>1.1695667252373029E-4</v>
      </c>
      <c r="G46" s="141">
        <f t="shared" si="1"/>
        <v>0.99906081281768233</v>
      </c>
    </row>
    <row r="47" spans="1:7" x14ac:dyDescent="0.25">
      <c r="A47" s="94" t="str">
        <f>aux!A115</f>
        <v>2.F.2.</v>
      </c>
      <c r="B47" s="94" t="str">
        <f>aux!B115</f>
        <v>Agentes espumantes</v>
      </c>
      <c r="C47" s="94">
        <f>aux!C115</f>
        <v>1.047887080140135</v>
      </c>
      <c r="D47" s="94">
        <f>aux!D115</f>
        <v>1.047887080140135</v>
      </c>
      <c r="F47" s="140">
        <f t="shared" si="0"/>
        <v>1.1217112259841521E-4</v>
      </c>
      <c r="G47" s="141">
        <f t="shared" si="1"/>
        <v>0.99917298394028076</v>
      </c>
    </row>
    <row r="48" spans="1:7" x14ac:dyDescent="0.25">
      <c r="A48" s="94" t="str">
        <f>aux!A30</f>
        <v>1.A.3.d.ii.</v>
      </c>
      <c r="B48" s="94" t="str">
        <f>aux!B30</f>
        <v>Navegación marítima y fluvial nacional</v>
      </c>
      <c r="C48" s="94">
        <f>aux!C30</f>
        <v>0.91427296490071064</v>
      </c>
      <c r="D48" s="94">
        <f>aux!D30</f>
        <v>0.91427296490071064</v>
      </c>
      <c r="F48" s="140">
        <f t="shared" si="0"/>
        <v>9.7868393243840152E-5</v>
      </c>
      <c r="G48" s="141">
        <f t="shared" si="1"/>
        <v>0.99927085233352464</v>
      </c>
    </row>
    <row r="49" spans="1:7" x14ac:dyDescent="0.25">
      <c r="A49" s="94" t="str">
        <f>aux!A139</f>
        <v>3.A.4.d.</v>
      </c>
      <c r="B49" s="94" t="str">
        <f>aux!B139</f>
        <v>Mulas y asnos</v>
      </c>
      <c r="C49" s="94">
        <f>aux!C139</f>
        <v>0.86259999999999881</v>
      </c>
      <c r="D49" s="94">
        <f>aux!D139</f>
        <v>0.86259999999999881</v>
      </c>
      <c r="F49" s="140">
        <f t="shared" si="0"/>
        <v>9.2337058245296018E-5</v>
      </c>
      <c r="G49" s="141">
        <f t="shared" si="1"/>
        <v>0.99936318939176993</v>
      </c>
    </row>
    <row r="50" spans="1:7" x14ac:dyDescent="0.25">
      <c r="A50" s="94" t="str">
        <f>aux!A116</f>
        <v>2.F.3.</v>
      </c>
      <c r="B50" s="94" t="str">
        <f>aux!B116</f>
        <v>Protección contra incendios</v>
      </c>
      <c r="C50" s="94">
        <f>aux!C116</f>
        <v>0.79842859369002395</v>
      </c>
      <c r="D50" s="94">
        <f>aux!D116</f>
        <v>0.79842859369002395</v>
      </c>
      <c r="F50" s="140">
        <f t="shared" si="0"/>
        <v>8.5467826988483227E-5</v>
      </c>
      <c r="G50" s="141">
        <f t="shared" si="1"/>
        <v>0.99944865721875842</v>
      </c>
    </row>
    <row r="51" spans="1:7" x14ac:dyDescent="0.25">
      <c r="A51" s="94" t="str">
        <f>aux!A144</f>
        <v>3.B.1.</v>
      </c>
      <c r="B51" s="94" t="str">
        <f>aux!B144</f>
        <v>Ganado vacuno</v>
      </c>
      <c r="C51" s="94">
        <f>aux!C144</f>
        <v>0.69185420125927477</v>
      </c>
      <c r="D51" s="94">
        <f>aux!D144</f>
        <v>0.69185420125927477</v>
      </c>
      <c r="F51" s="140">
        <f t="shared" si="0"/>
        <v>7.405956605486958E-5</v>
      </c>
      <c r="G51" s="141">
        <f t="shared" si="1"/>
        <v>0.9995227167848133</v>
      </c>
    </row>
    <row r="52" spans="1:7" x14ac:dyDescent="0.25">
      <c r="A52" s="94" t="str">
        <f>aux!A36</f>
        <v>1.A.4.c.ii.</v>
      </c>
      <c r="B52" s="94" t="str">
        <f>aux!B36</f>
        <v>Vehículo todo terreno y otra maquinaria</v>
      </c>
      <c r="C52" s="94">
        <f>aux!C36</f>
        <v>0.59295037486823543</v>
      </c>
      <c r="D52" s="94">
        <f>aux!D36</f>
        <v>0.59295037486823543</v>
      </c>
      <c r="F52" s="140">
        <f t="shared" si="0"/>
        <v>6.3472401229745464E-5</v>
      </c>
      <c r="G52" s="141">
        <f t="shared" si="1"/>
        <v>0.99958618918604303</v>
      </c>
    </row>
    <row r="53" spans="1:7" x14ac:dyDescent="0.25">
      <c r="A53" s="94" t="str">
        <f>aux!A241</f>
        <v>5.C.2.</v>
      </c>
      <c r="B53" s="94" t="str">
        <f>aux!B241</f>
        <v>Incineración abierta de residuos</v>
      </c>
      <c r="C53" s="94">
        <f>aux!C241</f>
        <v>0.55182310655805122</v>
      </c>
      <c r="D53" s="94">
        <f>aux!D241</f>
        <v>0.55182310655805122</v>
      </c>
      <c r="F53" s="140">
        <f t="shared" si="0"/>
        <v>5.9069930826977786E-5</v>
      </c>
      <c r="G53" s="141">
        <f t="shared" si="1"/>
        <v>0.99964525911686997</v>
      </c>
    </row>
    <row r="54" spans="1:7" x14ac:dyDescent="0.25">
      <c r="A54" s="94" t="str">
        <f>aux!A188</f>
        <v>3.F.</v>
      </c>
      <c r="B54" s="94" t="str">
        <f>aux!B188</f>
        <v>Quema de residuos agrícola en el campo</v>
      </c>
      <c r="C54" s="94">
        <f>aux!C188</f>
        <v>0.4482432129672001</v>
      </c>
      <c r="D54" s="94">
        <f>aux!D188</f>
        <v>0.4482432129672001</v>
      </c>
      <c r="F54" s="140">
        <f t="shared" si="0"/>
        <v>4.7982216164863254E-5</v>
      </c>
      <c r="G54" s="141">
        <f t="shared" si="1"/>
        <v>0.99969324133303483</v>
      </c>
    </row>
    <row r="55" spans="1:7" x14ac:dyDescent="0.25">
      <c r="A55" s="94" t="str">
        <f>aux!A146</f>
        <v>3.B.3.</v>
      </c>
      <c r="B55" s="94" t="str">
        <f>aux!B146</f>
        <v>Porcinos</v>
      </c>
      <c r="C55" s="94">
        <f>aux!C146</f>
        <v>0.44642586289244901</v>
      </c>
      <c r="D55" s="94">
        <f>aux!D146</f>
        <v>0.44642586289244901</v>
      </c>
      <c r="F55" s="140">
        <f t="shared" si="0"/>
        <v>4.7787677839214766E-5</v>
      </c>
      <c r="G55" s="141">
        <f t="shared" si="1"/>
        <v>0.99974102901087403</v>
      </c>
    </row>
    <row r="56" spans="1:7" x14ac:dyDescent="0.25">
      <c r="A56" s="94" t="str">
        <f>aux!A134</f>
        <v>3.A.2.</v>
      </c>
      <c r="B56" s="94" t="str">
        <f>aux!B134</f>
        <v>Ovinos</v>
      </c>
      <c r="C56" s="94">
        <f>aux!C134</f>
        <v>0.41251958381530129</v>
      </c>
      <c r="D56" s="94">
        <f>aux!D134</f>
        <v>0.41251958381530129</v>
      </c>
      <c r="F56" s="140">
        <f t="shared" si="0"/>
        <v>4.415817857416972E-5</v>
      </c>
      <c r="G56" s="141">
        <f t="shared" si="1"/>
        <v>0.9997851871894482</v>
      </c>
    </row>
    <row r="57" spans="1:7" x14ac:dyDescent="0.25">
      <c r="A57" s="94" t="str">
        <f>aux!A117</f>
        <v>2.F.4.</v>
      </c>
      <c r="B57" s="94" t="str">
        <f>aux!B117</f>
        <v>Aerosoles</v>
      </c>
      <c r="C57" s="94">
        <f>aux!C117</f>
        <v>0.35031321259325032</v>
      </c>
      <c r="D57" s="94">
        <f>aux!D117</f>
        <v>0.35031321259325032</v>
      </c>
      <c r="F57" s="140">
        <f t="shared" si="0"/>
        <v>3.7499294592302072E-5</v>
      </c>
      <c r="G57" s="141">
        <f t="shared" si="1"/>
        <v>0.99982268648404049</v>
      </c>
    </row>
    <row r="58" spans="1:7" x14ac:dyDescent="0.25">
      <c r="A58" s="94" t="str">
        <f>aux!A122</f>
        <v>2.G.1.c.</v>
      </c>
      <c r="B58" s="94" t="str">
        <f>aux!B122</f>
        <v>Eliminación de equipos eléctricos</v>
      </c>
      <c r="C58" s="94">
        <f>aux!C122</f>
        <v>0.25273654182387045</v>
      </c>
      <c r="D58" s="94">
        <f>aux!D122</f>
        <v>0.25273654182387045</v>
      </c>
      <c r="F58" s="140">
        <f t="shared" si="0"/>
        <v>2.7054195204156562E-5</v>
      </c>
      <c r="G58" s="141">
        <f t="shared" si="1"/>
        <v>0.99984974067924459</v>
      </c>
    </row>
    <row r="59" spans="1:7" x14ac:dyDescent="0.25">
      <c r="A59" s="94" t="str">
        <f>aux!A101</f>
        <v>2.D.2.</v>
      </c>
      <c r="B59" s="94" t="str">
        <f>aux!B101</f>
        <v>Uso de la cera de parafina</v>
      </c>
      <c r="C59" s="94">
        <f>aux!C101</f>
        <v>0.23916166356120466</v>
      </c>
      <c r="D59" s="94">
        <f>aux!D101</f>
        <v>0.23916166356120466</v>
      </c>
      <c r="F59" s="140">
        <f t="shared" si="0"/>
        <v>2.5601071711445485E-5</v>
      </c>
      <c r="G59" s="141">
        <f t="shared" si="1"/>
        <v>0.99987534175095605</v>
      </c>
    </row>
    <row r="60" spans="1:7" x14ac:dyDescent="0.25">
      <c r="A60" s="94" t="str">
        <f>aux!A205</f>
        <v>4.A.1.a.i.2.</v>
      </c>
      <c r="B60" s="94" t="str">
        <f>aux!B205</f>
        <v>Planes de manejo (Ley Bosque nativo)</v>
      </c>
      <c r="C60" s="94">
        <f>aux!C205</f>
        <v>-0.19103605755747521</v>
      </c>
      <c r="D60" s="94">
        <f>aux!D205</f>
        <v>0.19103605755747521</v>
      </c>
      <c r="F60" s="140">
        <f t="shared" si="0"/>
        <v>2.0449463915646113E-5</v>
      </c>
      <c r="G60" s="141">
        <f t="shared" si="1"/>
        <v>0.99989579121487171</v>
      </c>
    </row>
    <row r="61" spans="1:7" x14ac:dyDescent="0.25">
      <c r="A61" s="94" t="str">
        <f>aux!A149</f>
        <v>3.B.4.c.</v>
      </c>
      <c r="B61" s="94" t="str">
        <f>aux!B149</f>
        <v>Equinos</v>
      </c>
      <c r="C61" s="94">
        <f>aux!C149</f>
        <v>0.16082660000000015</v>
      </c>
      <c r="D61" s="94">
        <f>aux!D149</f>
        <v>0.16082660000000015</v>
      </c>
      <c r="F61" s="140">
        <f t="shared" si="0"/>
        <v>1.721569108693828E-5</v>
      </c>
      <c r="G61" s="141">
        <f t="shared" si="1"/>
        <v>0.99991300690595863</v>
      </c>
    </row>
    <row r="62" spans="1:7" x14ac:dyDescent="0.25">
      <c r="A62" s="94" t="str">
        <f>aux!A167</f>
        <v>3.D.1.b.i.</v>
      </c>
      <c r="B62" s="94" t="str">
        <f>aux!B167</f>
        <v>Estiércol animal aplicado a los suelos</v>
      </c>
      <c r="C62" s="94">
        <f>aux!C167</f>
        <v>0.1539802768806513</v>
      </c>
      <c r="D62" s="94">
        <f>aux!D167</f>
        <v>0.1539802768806513</v>
      </c>
      <c r="F62" s="140">
        <f t="shared" si="0"/>
        <v>1.6482826101270028E-5</v>
      </c>
      <c r="G62" s="141">
        <f t="shared" si="1"/>
        <v>0.99992948973205986</v>
      </c>
    </row>
    <row r="63" spans="1:7" x14ac:dyDescent="0.25">
      <c r="A63" s="94" t="str">
        <f>aux!A64</f>
        <v>1.B.2.b.iii.5.</v>
      </c>
      <c r="B63" s="94" t="str">
        <f>aux!B64</f>
        <v>Distribución</v>
      </c>
      <c r="C63" s="94">
        <f>aux!C64</f>
        <v>0.10690121214364406</v>
      </c>
      <c r="D63" s="94">
        <f>aux!D64</f>
        <v>0.10690121214364406</v>
      </c>
      <c r="F63" s="140">
        <f t="shared" si="0"/>
        <v>1.1443245365407398E-5</v>
      </c>
      <c r="G63" s="141">
        <f t="shared" si="1"/>
        <v>0.99994093297742526</v>
      </c>
    </row>
    <row r="64" spans="1:7" x14ac:dyDescent="0.25">
      <c r="A64" s="94" t="str">
        <f>aux!A148</f>
        <v>3.B.4.b.</v>
      </c>
      <c r="B64" s="94" t="str">
        <f>aux!B148</f>
        <v>Caprinos</v>
      </c>
      <c r="C64" s="94">
        <f>aux!C148</f>
        <v>9.2687943194075403E-2</v>
      </c>
      <c r="D64" s="94">
        <f>aux!D148</f>
        <v>9.2687943194075403E-2</v>
      </c>
      <c r="F64" s="140">
        <f t="shared" si="0"/>
        <v>9.9217853110920956E-6</v>
      </c>
      <c r="G64" s="141">
        <f t="shared" si="1"/>
        <v>0.99995085476273637</v>
      </c>
    </row>
    <row r="65" spans="1:7" x14ac:dyDescent="0.25">
      <c r="A65" s="94" t="str">
        <f>aux!A39</f>
        <v>1.A.5.b.i.</v>
      </c>
      <c r="B65" s="94" t="str">
        <f>aux!B39</f>
        <v>Móvil (componente aviación)</v>
      </c>
      <c r="C65" s="94">
        <f>aux!C39</f>
        <v>9.0453684434596587E-2</v>
      </c>
      <c r="D65" s="94">
        <f>aux!D39</f>
        <v>9.0453684434596587E-2</v>
      </c>
      <c r="F65" s="140">
        <f t="shared" si="0"/>
        <v>9.6826189753524031E-6</v>
      </c>
      <c r="G65" s="141">
        <f t="shared" si="1"/>
        <v>0.99996053738171176</v>
      </c>
    </row>
    <row r="66" spans="1:7" x14ac:dyDescent="0.25">
      <c r="A66" s="94" t="str">
        <f>aux!A118</f>
        <v>2.F.5.</v>
      </c>
      <c r="B66" s="94" t="str">
        <f>aux!B118</f>
        <v>Solventes</v>
      </c>
      <c r="C66" s="94">
        <f>aux!C118</f>
        <v>8.6941309291499153E-2</v>
      </c>
      <c r="D66" s="94">
        <f>aux!D118</f>
        <v>8.6941309291499153E-2</v>
      </c>
      <c r="F66" s="140">
        <f t="shared" si="0"/>
        <v>9.3066366102150053E-6</v>
      </c>
      <c r="G66" s="141">
        <f t="shared" si="1"/>
        <v>0.99996984401832201</v>
      </c>
    </row>
    <row r="67" spans="1:7" x14ac:dyDescent="0.25">
      <c r="A67" s="94" t="str">
        <f>aux!A150</f>
        <v>3.B.4.d.</v>
      </c>
      <c r="B67" s="94" t="str">
        <f>aux!B150</f>
        <v>Mulas y asnos</v>
      </c>
      <c r="C67" s="94">
        <f>aux!C150</f>
        <v>7.7633999999999911E-2</v>
      </c>
      <c r="D67" s="94">
        <f>aux!D150</f>
        <v>7.7633999999999911E-2</v>
      </c>
      <c r="F67" s="140">
        <f t="shared" si="0"/>
        <v>8.3103352420766442E-6</v>
      </c>
      <c r="G67" s="141">
        <f t="shared" si="1"/>
        <v>0.99997815435356407</v>
      </c>
    </row>
    <row r="68" spans="1:7" x14ac:dyDescent="0.25">
      <c r="A68" s="94" t="str">
        <f>aux!A135</f>
        <v>3.A.3.</v>
      </c>
      <c r="B68" s="94" t="str">
        <f>aux!B135</f>
        <v>Porcinos</v>
      </c>
      <c r="C68" s="94">
        <f>aux!C135</f>
        <v>4.7978266787779278E-2</v>
      </c>
      <c r="D68" s="94">
        <f>aux!D135</f>
        <v>4.7978266787779278E-2</v>
      </c>
      <c r="F68" s="140">
        <f t="shared" si="0"/>
        <v>5.1358358623829503E-6</v>
      </c>
      <c r="G68" s="141">
        <f t="shared" si="1"/>
        <v>0.99998329018942644</v>
      </c>
    </row>
    <row r="69" spans="1:7" x14ac:dyDescent="0.25">
      <c r="A69" s="94" t="str">
        <f>aux!A162</f>
        <v>3.B.5.d.v.</v>
      </c>
      <c r="B69" s="94" t="str">
        <f>aux!B162</f>
        <v>Aves de corral</v>
      </c>
      <c r="C69" s="94">
        <f>aux!C162</f>
        <v>3.8314358477816654E-2</v>
      </c>
      <c r="D69" s="94">
        <f>aux!D162</f>
        <v>3.8314358477816654E-2</v>
      </c>
      <c r="F69" s="140">
        <f t="shared" ref="F69:F132" si="2">D69/D$1</f>
        <v>4.1013623352623605E-6</v>
      </c>
      <c r="G69" s="141">
        <f t="shared" ref="G69:G132" si="3">G68+F69</f>
        <v>0.99998739155176175</v>
      </c>
    </row>
    <row r="70" spans="1:7" x14ac:dyDescent="0.25">
      <c r="A70" s="94" t="str">
        <f>aux!A176</f>
        <v>3.D.2.a.ii.1.</v>
      </c>
      <c r="B70" s="94" t="str">
        <f>aux!B176</f>
        <v>Estiércol animal aplicado a los suelos</v>
      </c>
      <c r="C70" s="94">
        <f>aux!C176</f>
        <v>3.0796055376130258E-2</v>
      </c>
      <c r="D70" s="94">
        <f>aux!D176</f>
        <v>3.0796055376130258E-2</v>
      </c>
      <c r="F70" s="140">
        <f t="shared" si="2"/>
        <v>3.2965652202540057E-6</v>
      </c>
      <c r="G70" s="141">
        <f t="shared" si="3"/>
        <v>0.999990688116982</v>
      </c>
    </row>
    <row r="71" spans="1:7" x14ac:dyDescent="0.25">
      <c r="A71" s="94" t="str">
        <f>aux!A157</f>
        <v>3.B.5.c.</v>
      </c>
      <c r="B71" s="94" t="str">
        <f>aux!B157</f>
        <v>Porcinos</v>
      </c>
      <c r="C71" s="94">
        <f>aux!C157</f>
        <v>2.3970094195497477E-2</v>
      </c>
      <c r="D71" s="94">
        <f>aux!D157</f>
        <v>2.3970094195497477E-2</v>
      </c>
      <c r="F71" s="140">
        <f t="shared" si="2"/>
        <v>2.5658798792892252E-6</v>
      </c>
      <c r="G71" s="141">
        <f t="shared" si="3"/>
        <v>0.99999325399686123</v>
      </c>
    </row>
    <row r="72" spans="1:7" x14ac:dyDescent="0.25">
      <c r="A72" s="94" t="str">
        <f>aux!A151</f>
        <v>3.B.4.e.</v>
      </c>
      <c r="B72" s="94" t="str">
        <f>aux!B151</f>
        <v>Aves de corral</v>
      </c>
      <c r="C72" s="94">
        <f>aux!C151</f>
        <v>2.3246871811393816E-2</v>
      </c>
      <c r="D72" s="94">
        <f>aux!D151</f>
        <v>2.3246871811393816E-2</v>
      </c>
      <c r="F72" s="140">
        <f t="shared" si="2"/>
        <v>2.4884625046019058E-6</v>
      </c>
      <c r="G72" s="141">
        <f t="shared" si="3"/>
        <v>0.99999574245936584</v>
      </c>
    </row>
    <row r="73" spans="1:7" x14ac:dyDescent="0.25">
      <c r="A73" s="94" t="str">
        <f>aux!A141</f>
        <v>3.A.4.f.</v>
      </c>
      <c r="B73" s="94" t="str">
        <f>aux!B141</f>
        <v>Camélidos (llamas y alpacas)</v>
      </c>
      <c r="C73" s="94">
        <f>aux!C141</f>
        <v>1.4660000000000025E-2</v>
      </c>
      <c r="D73" s="94">
        <f>aux!D141</f>
        <v>1.4660000000000025E-2</v>
      </c>
      <c r="F73" s="140">
        <f t="shared" si="2"/>
        <v>1.5692804009692139E-6</v>
      </c>
      <c r="G73" s="141">
        <f t="shared" si="3"/>
        <v>0.9999973117397668</v>
      </c>
    </row>
    <row r="74" spans="1:7" x14ac:dyDescent="0.25">
      <c r="A74" s="94" t="str">
        <f>aux!A145</f>
        <v>3.B.2.</v>
      </c>
      <c r="B74" s="94" t="str">
        <f>aux!B145</f>
        <v>Ovinos</v>
      </c>
      <c r="C74" s="94">
        <f>aux!C145</f>
        <v>1.2375587514459038E-2</v>
      </c>
      <c r="D74" s="94">
        <f>aux!D145</f>
        <v>1.2375587514459038E-2</v>
      </c>
      <c r="F74" s="140">
        <f t="shared" si="2"/>
        <v>1.3247453572250915E-6</v>
      </c>
      <c r="G74" s="141">
        <f t="shared" si="3"/>
        <v>0.99999863648512399</v>
      </c>
    </row>
    <row r="75" spans="1:7" x14ac:dyDescent="0.25">
      <c r="A75" s="94" t="str">
        <f>aux!A228</f>
        <v>4.C.1.</v>
      </c>
      <c r="B75" s="94" t="str">
        <f>aux!B228</f>
        <v>Pastizales que permanecen como tales</v>
      </c>
      <c r="C75" s="94">
        <f>aux!C228</f>
        <v>5.1775652505600001E-3</v>
      </c>
      <c r="D75" s="94">
        <f>aux!D228</f>
        <v>5.1775652505600001E-3</v>
      </c>
      <c r="F75" s="140">
        <f t="shared" si="2"/>
        <v>5.5423271981194071E-7</v>
      </c>
      <c r="G75" s="141">
        <f t="shared" si="3"/>
        <v>0.99999919071784382</v>
      </c>
    </row>
    <row r="76" spans="1:7" x14ac:dyDescent="0.25">
      <c r="A76" s="94" t="str">
        <f>aux!A126</f>
        <v>2.G.3.a.</v>
      </c>
      <c r="B76" s="94" t="str">
        <f>aux!B126</f>
        <v>Aplicaciones médicas</v>
      </c>
      <c r="C76" s="94">
        <f>aux!C126</f>
        <v>4.0418017335144465E-3</v>
      </c>
      <c r="D76" s="94">
        <f>aux!D126</f>
        <v>4.0418017335144465E-3</v>
      </c>
      <c r="F76" s="140">
        <f t="shared" si="2"/>
        <v>4.326548598231653E-7</v>
      </c>
      <c r="G76" s="141">
        <f t="shared" si="3"/>
        <v>0.99999962337270365</v>
      </c>
    </row>
    <row r="77" spans="1:7" x14ac:dyDescent="0.25">
      <c r="A77" s="94" t="str">
        <f>aux!A152</f>
        <v>3.B.4.f.</v>
      </c>
      <c r="B77" s="94" t="str">
        <f>aux!B152</f>
        <v>Camélidos (llamas y alpacas)</v>
      </c>
      <c r="C77" s="94">
        <f>aux!C152</f>
        <v>3.5184000000000062E-3</v>
      </c>
      <c r="D77" s="94">
        <f>aux!D152</f>
        <v>3.5184000000000062E-3</v>
      </c>
      <c r="F77" s="140">
        <f t="shared" si="2"/>
        <v>3.7662729623261133E-7</v>
      </c>
      <c r="G77" s="141">
        <f t="shared" si="3"/>
        <v>0.99999999999999989</v>
      </c>
    </row>
    <row r="78" spans="1:7" x14ac:dyDescent="0.25">
      <c r="A78" s="94" t="str">
        <f>aux!A252</f>
        <v>II.1</v>
      </c>
      <c r="B78" s="94" t="str">
        <f>aux!B252</f>
        <v>Transporte por carretera (electricidad)</v>
      </c>
      <c r="C78" s="94">
        <f>aux!C252</f>
        <v>0</v>
      </c>
      <c r="D78" s="94">
        <f>aux!D252</f>
        <v>0</v>
      </c>
      <c r="F78" s="140">
        <f t="shared" si="2"/>
        <v>0</v>
      </c>
      <c r="G78" s="141">
        <f t="shared" si="3"/>
        <v>0.99999999999999989</v>
      </c>
    </row>
    <row r="79" spans="1:7" x14ac:dyDescent="0.25">
      <c r="A79" s="94" t="str">
        <f>aux!A29</f>
        <v>1.A.3.c.</v>
      </c>
      <c r="B79" s="94" t="str">
        <f>aux!B29</f>
        <v>Ferrocarriles</v>
      </c>
      <c r="C79" s="94">
        <f>aux!C29</f>
        <v>0</v>
      </c>
      <c r="D79" s="94">
        <f>aux!D29</f>
        <v>0</v>
      </c>
      <c r="F79" s="140">
        <f t="shared" si="2"/>
        <v>0</v>
      </c>
      <c r="G79" s="141">
        <f t="shared" si="3"/>
        <v>0.99999999999999989</v>
      </c>
    </row>
    <row r="80" spans="1:7" x14ac:dyDescent="0.25">
      <c r="A80" s="94" t="str">
        <f>aux!A78</f>
        <v>2.B.2.</v>
      </c>
      <c r="B80" s="94" t="str">
        <f>aux!B78</f>
        <v>Producción de ácido nítrico</v>
      </c>
      <c r="C80" s="94">
        <f>aux!C78</f>
        <v>0</v>
      </c>
      <c r="D80" s="94">
        <f>aux!D78</f>
        <v>0</v>
      </c>
      <c r="F80" s="140">
        <f t="shared" si="2"/>
        <v>0</v>
      </c>
      <c r="G80" s="141">
        <f t="shared" si="3"/>
        <v>0.99999999999999989</v>
      </c>
    </row>
    <row r="81" spans="1:7" x14ac:dyDescent="0.25">
      <c r="A81" s="94" t="str">
        <f>aux!A97</f>
        <v>2.C.5.</v>
      </c>
      <c r="B81" s="94" t="str">
        <f>aux!B97</f>
        <v>Producción de plomo</v>
      </c>
      <c r="C81" s="94">
        <f>aux!C97</f>
        <v>0</v>
      </c>
      <c r="D81" s="94">
        <f>aux!D97</f>
        <v>0</v>
      </c>
      <c r="F81" s="140">
        <f t="shared" si="2"/>
        <v>0</v>
      </c>
      <c r="G81" s="141">
        <f t="shared" si="3"/>
        <v>0.99999999999999989</v>
      </c>
    </row>
    <row r="82" spans="1:7" x14ac:dyDescent="0.25">
      <c r="A82" s="94" t="str">
        <f>aux!A251</f>
        <v>I.5</v>
      </c>
      <c r="B82" s="94" t="str">
        <f>aux!B251</f>
        <v>Actividades agrícolas, de silvicultura y de pesca (electricidad)</v>
      </c>
      <c r="C82" s="94">
        <f>aux!C251</f>
        <v>0</v>
      </c>
      <c r="D82" s="94">
        <f>aux!D251</f>
        <v>0</v>
      </c>
      <c r="F82" s="140">
        <f t="shared" si="2"/>
        <v>0</v>
      </c>
      <c r="G82" s="141">
        <f t="shared" si="3"/>
        <v>0.99999999999999989</v>
      </c>
    </row>
    <row r="83" spans="1:7" x14ac:dyDescent="0.25">
      <c r="A83" s="94" t="str">
        <f>aux!A240</f>
        <v>5.C.1.</v>
      </c>
      <c r="B83" s="94" t="str">
        <f>aux!B240</f>
        <v>Incineración de residuos</v>
      </c>
      <c r="C83" s="94">
        <f>aux!C240</f>
        <v>0</v>
      </c>
      <c r="D83" s="94">
        <f>aux!D240</f>
        <v>0</v>
      </c>
      <c r="F83" s="140">
        <f t="shared" si="2"/>
        <v>0</v>
      </c>
      <c r="G83" s="141">
        <f t="shared" si="3"/>
        <v>0.99999999999999989</v>
      </c>
    </row>
    <row r="84" spans="1:7" x14ac:dyDescent="0.25">
      <c r="A84" s="94" t="str">
        <f>aux!A239</f>
        <v>5.B.</v>
      </c>
      <c r="B84" s="94" t="str">
        <f>aux!B239</f>
        <v>Tratamiento biológico de residuos sólidos</v>
      </c>
      <c r="C84" s="94">
        <f>aux!C239</f>
        <v>0</v>
      </c>
      <c r="D84" s="94">
        <f>aux!D239</f>
        <v>0</v>
      </c>
      <c r="F84" s="140">
        <f t="shared" si="2"/>
        <v>0</v>
      </c>
      <c r="G84" s="141">
        <f t="shared" si="3"/>
        <v>0.99999999999999989</v>
      </c>
    </row>
    <row r="85" spans="1:7" x14ac:dyDescent="0.25">
      <c r="A85" s="94" t="str">
        <f>aux!A142</f>
        <v>3.A.4.g.i.</v>
      </c>
      <c r="B85" s="94" t="str">
        <f>aux!B142</f>
        <v>Ciervos</v>
      </c>
      <c r="C85" s="94">
        <f>aux!C142</f>
        <v>0</v>
      </c>
      <c r="D85" s="94">
        <f>aux!D142</f>
        <v>0</v>
      </c>
      <c r="F85" s="140">
        <f t="shared" si="2"/>
        <v>0</v>
      </c>
      <c r="G85" s="141">
        <f t="shared" si="3"/>
        <v>0.99999999999999989</v>
      </c>
    </row>
    <row r="86" spans="1:7" x14ac:dyDescent="0.25">
      <c r="A86" s="94" t="str">
        <f>aux!A153</f>
        <v>3.B.4.g.i.</v>
      </c>
      <c r="B86" s="94" t="str">
        <f>aux!B153</f>
        <v>Ciervos</v>
      </c>
      <c r="C86" s="94">
        <f>aux!C153</f>
        <v>0</v>
      </c>
      <c r="D86" s="94">
        <f>aux!D153</f>
        <v>0</v>
      </c>
      <c r="F86" s="140">
        <f t="shared" si="2"/>
        <v>0</v>
      </c>
      <c r="G86" s="141">
        <f t="shared" si="3"/>
        <v>0.99999999999999989</v>
      </c>
    </row>
    <row r="87" spans="1:7" x14ac:dyDescent="0.25">
      <c r="A87" s="94" t="str">
        <f>aux!A4</f>
        <v>1.A.1.a.ii.</v>
      </c>
      <c r="B87" s="94" t="str">
        <f>aux!B4</f>
        <v>Generación combinada de calor y energía (CHP)</v>
      </c>
      <c r="C87" s="94">
        <f>aux!C4</f>
        <v>0</v>
      </c>
      <c r="D87" s="94">
        <f>aux!D4</f>
        <v>0</v>
      </c>
      <c r="F87" s="140">
        <f t="shared" si="2"/>
        <v>0</v>
      </c>
      <c r="G87" s="141">
        <f t="shared" si="3"/>
        <v>0.99999999999999989</v>
      </c>
    </row>
    <row r="88" spans="1:7" x14ac:dyDescent="0.25">
      <c r="A88" s="94" t="str">
        <f>aux!A5</f>
        <v>1.A.1.a.iii.</v>
      </c>
      <c r="B88" s="94" t="str">
        <f>aux!B5</f>
        <v>Plantas generadoras de energía</v>
      </c>
      <c r="C88" s="94">
        <f>aux!C5</f>
        <v>0</v>
      </c>
      <c r="D88" s="94">
        <f>aux!D5</f>
        <v>0</v>
      </c>
      <c r="F88" s="140">
        <f t="shared" si="2"/>
        <v>0</v>
      </c>
      <c r="G88" s="141">
        <f t="shared" si="3"/>
        <v>0.99999999999999989</v>
      </c>
    </row>
    <row r="89" spans="1:7" x14ac:dyDescent="0.25">
      <c r="A89" s="94" t="str">
        <f>aux!A6</f>
        <v>1.A.1.b.</v>
      </c>
      <c r="B89" s="94" t="str">
        <f>aux!B6</f>
        <v>Refinación del petróleo</v>
      </c>
      <c r="C89" s="94">
        <f>aux!C6</f>
        <v>0</v>
      </c>
      <c r="D89" s="94">
        <f>aux!D6</f>
        <v>0</v>
      </c>
      <c r="F89" s="140">
        <f t="shared" si="2"/>
        <v>0</v>
      </c>
      <c r="G89" s="141">
        <f t="shared" si="3"/>
        <v>0.99999999999999989</v>
      </c>
    </row>
    <row r="90" spans="1:7" x14ac:dyDescent="0.25">
      <c r="A90" s="94" t="str">
        <f>aux!A7</f>
        <v>1.A.1.c.i.</v>
      </c>
      <c r="B90" s="94" t="str">
        <f>aux!B7</f>
        <v>Manufactura de combustibles sólidos</v>
      </c>
      <c r="C90" s="94">
        <f>aux!C7</f>
        <v>0</v>
      </c>
      <c r="D90" s="94">
        <f>aux!D7</f>
        <v>0</v>
      </c>
      <c r="F90" s="140">
        <f t="shared" si="2"/>
        <v>0</v>
      </c>
      <c r="G90" s="141">
        <f t="shared" si="3"/>
        <v>0.99999999999999989</v>
      </c>
    </row>
    <row r="91" spans="1:7" x14ac:dyDescent="0.25">
      <c r="A91" s="94" t="str">
        <f>aux!A8</f>
        <v>1.A.1.c.ii.</v>
      </c>
      <c r="B91" s="94" t="str">
        <f>aux!B8</f>
        <v>Otras industrias de la energía</v>
      </c>
      <c r="C91" s="94">
        <f>aux!C8</f>
        <v>0</v>
      </c>
      <c r="D91" s="94">
        <f>aux!D8</f>
        <v>0</v>
      </c>
      <c r="F91" s="140">
        <f t="shared" si="2"/>
        <v>0</v>
      </c>
      <c r="G91" s="141">
        <f t="shared" si="3"/>
        <v>0.99999999999999989</v>
      </c>
    </row>
    <row r="92" spans="1:7" x14ac:dyDescent="0.25">
      <c r="A92" s="94" t="str">
        <f>aux!A9</f>
        <v>1.A.2.a.</v>
      </c>
      <c r="B92" s="94" t="str">
        <f>aux!B9</f>
        <v>Hierro y acero</v>
      </c>
      <c r="C92" s="94">
        <f>aux!C9</f>
        <v>0</v>
      </c>
      <c r="D92" s="94">
        <f>aux!D9</f>
        <v>0</v>
      </c>
      <c r="F92" s="140">
        <f t="shared" si="2"/>
        <v>0</v>
      </c>
      <c r="G92" s="141">
        <f t="shared" si="3"/>
        <v>0.99999999999999989</v>
      </c>
    </row>
    <row r="93" spans="1:7" x14ac:dyDescent="0.25">
      <c r="A93" s="94" t="str">
        <f>aux!A10</f>
        <v>1.A.2.b.</v>
      </c>
      <c r="B93" s="94" t="str">
        <f>aux!B10</f>
        <v>Metales no ferrosos</v>
      </c>
      <c r="C93" s="94">
        <f>aux!C10</f>
        <v>0</v>
      </c>
      <c r="D93" s="94">
        <f>aux!D10</f>
        <v>0</v>
      </c>
      <c r="F93" s="140">
        <f t="shared" si="2"/>
        <v>0</v>
      </c>
      <c r="G93" s="141">
        <f t="shared" si="3"/>
        <v>0.99999999999999989</v>
      </c>
    </row>
    <row r="94" spans="1:7" x14ac:dyDescent="0.25">
      <c r="A94" s="94" t="str">
        <f>aux!A11</f>
        <v>1.A.2.c.</v>
      </c>
      <c r="B94" s="94" t="str">
        <f>aux!B11</f>
        <v>Sustancias químicas</v>
      </c>
      <c r="C94" s="94">
        <f>aux!C11</f>
        <v>0</v>
      </c>
      <c r="D94" s="94">
        <f>aux!D11</f>
        <v>0</v>
      </c>
      <c r="F94" s="140">
        <f t="shared" si="2"/>
        <v>0</v>
      </c>
      <c r="G94" s="141">
        <f t="shared" si="3"/>
        <v>0.99999999999999989</v>
      </c>
    </row>
    <row r="95" spans="1:7" x14ac:dyDescent="0.25">
      <c r="A95" s="94" t="str">
        <f>aux!A12</f>
        <v>1.A.2.d.</v>
      </c>
      <c r="B95" s="94" t="str">
        <f>aux!B12</f>
        <v>Pulpa, papel e imprenta</v>
      </c>
      <c r="C95" s="94">
        <f>aux!C12</f>
        <v>0</v>
      </c>
      <c r="D95" s="94">
        <f>aux!D12</f>
        <v>0</v>
      </c>
      <c r="F95" s="140">
        <f t="shared" si="2"/>
        <v>0</v>
      </c>
      <c r="G95" s="141">
        <f t="shared" si="3"/>
        <v>0.99999999999999989</v>
      </c>
    </row>
    <row r="96" spans="1:7" x14ac:dyDescent="0.25">
      <c r="A96" s="94" t="str">
        <f>aux!A13</f>
        <v>1.A.2.e.</v>
      </c>
      <c r="B96" s="94" t="str">
        <f>aux!B13</f>
        <v>Procesamiento de alimentos, bebidas y tabaco</v>
      </c>
      <c r="C96" s="94">
        <f>aux!C13</f>
        <v>0</v>
      </c>
      <c r="D96" s="94">
        <f>aux!D13</f>
        <v>0</v>
      </c>
      <c r="F96" s="140">
        <f t="shared" si="2"/>
        <v>0</v>
      </c>
      <c r="G96" s="141">
        <f t="shared" si="3"/>
        <v>0.99999999999999989</v>
      </c>
    </row>
    <row r="97" spans="1:7" x14ac:dyDescent="0.25">
      <c r="A97" s="94" t="str">
        <f>aux!A15</f>
        <v>1.A.2.g.</v>
      </c>
      <c r="B97" s="94" t="str">
        <f>aux!B15</f>
        <v>Equipo de transporte</v>
      </c>
      <c r="C97" s="94">
        <f>aux!C15</f>
        <v>0</v>
      </c>
      <c r="D97" s="94">
        <f>aux!D15</f>
        <v>0</v>
      </c>
      <c r="F97" s="140">
        <f t="shared" si="2"/>
        <v>0</v>
      </c>
      <c r="G97" s="141">
        <f t="shared" si="3"/>
        <v>0.99999999999999989</v>
      </c>
    </row>
    <row r="98" spans="1:7" x14ac:dyDescent="0.25">
      <c r="A98" s="94" t="str">
        <f>aux!A16</f>
        <v>1.A.2.h.</v>
      </c>
      <c r="B98" s="94" t="str">
        <f>aux!B16</f>
        <v>Maquinaria</v>
      </c>
      <c r="C98" s="94">
        <f>aux!C16</f>
        <v>0</v>
      </c>
      <c r="D98" s="94">
        <f>aux!D16</f>
        <v>0</v>
      </c>
      <c r="F98" s="140">
        <f t="shared" si="2"/>
        <v>0</v>
      </c>
      <c r="G98" s="141">
        <f t="shared" si="3"/>
        <v>0.99999999999999989</v>
      </c>
    </row>
    <row r="99" spans="1:7" x14ac:dyDescent="0.25">
      <c r="A99" s="94" t="str">
        <f>aux!A18</f>
        <v>1.A.2.j.</v>
      </c>
      <c r="B99" s="94" t="str">
        <f>aux!B18</f>
        <v>Madera y productos de la madera</v>
      </c>
      <c r="C99" s="94">
        <f>aux!C18</f>
        <v>0</v>
      </c>
      <c r="D99" s="94">
        <f>aux!D18</f>
        <v>0</v>
      </c>
      <c r="F99" s="140">
        <f t="shared" si="2"/>
        <v>0</v>
      </c>
      <c r="G99" s="141">
        <f t="shared" si="3"/>
        <v>0.99999999999999989</v>
      </c>
    </row>
    <row r="100" spans="1:7" x14ac:dyDescent="0.25">
      <c r="A100" s="94" t="str">
        <f>aux!A19</f>
        <v>1.A.2.k.</v>
      </c>
      <c r="B100" s="94" t="str">
        <f>aux!B19</f>
        <v>Construcción</v>
      </c>
      <c r="C100" s="94">
        <f>aux!C19</f>
        <v>0</v>
      </c>
      <c r="D100" s="94">
        <f>aux!D19</f>
        <v>0</v>
      </c>
      <c r="F100" s="140">
        <f t="shared" si="2"/>
        <v>0</v>
      </c>
      <c r="G100" s="141">
        <f t="shared" si="3"/>
        <v>0.99999999999999989</v>
      </c>
    </row>
    <row r="101" spans="1:7" x14ac:dyDescent="0.25">
      <c r="A101" s="94" t="str">
        <f>aux!A20</f>
        <v>1.A.2.l.</v>
      </c>
      <c r="B101" s="94" t="str">
        <f>aux!B20</f>
        <v>Textiles y cueros</v>
      </c>
      <c r="C101" s="94">
        <f>aux!C20</f>
        <v>0</v>
      </c>
      <c r="D101" s="94">
        <f>aux!D20</f>
        <v>0</v>
      </c>
      <c r="F101" s="140">
        <f t="shared" si="2"/>
        <v>0</v>
      </c>
      <c r="G101" s="141">
        <f t="shared" si="3"/>
        <v>0.99999999999999989</v>
      </c>
    </row>
    <row r="102" spans="1:7" x14ac:dyDescent="0.25">
      <c r="A102" s="94" t="str">
        <f>aux!A27</f>
        <v>1.A.3.b.v.</v>
      </c>
      <c r="B102" s="94" t="str">
        <f>aux!B27</f>
        <v>Emisiones por evaporación procedentes de vehículos</v>
      </c>
      <c r="C102" s="94">
        <f>aux!C27</f>
        <v>0</v>
      </c>
      <c r="D102" s="94">
        <f>aux!D27</f>
        <v>0</v>
      </c>
      <c r="F102" s="140">
        <f t="shared" si="2"/>
        <v>0</v>
      </c>
      <c r="G102" s="141">
        <f t="shared" si="3"/>
        <v>0.99999999999999989</v>
      </c>
    </row>
    <row r="103" spans="1:7" x14ac:dyDescent="0.25">
      <c r="A103" s="94" t="str">
        <f>aux!A28</f>
        <v>1.A.3.b.vi.</v>
      </c>
      <c r="B103" s="94" t="str">
        <f>aux!B28</f>
        <v>Catalizadores basados en urea</v>
      </c>
      <c r="C103" s="94">
        <f>aux!C28</f>
        <v>0</v>
      </c>
      <c r="D103" s="94">
        <f>aux!D28</f>
        <v>0</v>
      </c>
      <c r="F103" s="140">
        <f t="shared" si="2"/>
        <v>0</v>
      </c>
      <c r="G103" s="141">
        <f t="shared" si="3"/>
        <v>0.99999999999999989</v>
      </c>
    </row>
    <row r="104" spans="1:7" x14ac:dyDescent="0.25">
      <c r="A104" s="94" t="str">
        <f>aux!A31</f>
        <v>1.A.3.e.i.</v>
      </c>
      <c r="B104" s="94" t="str">
        <f>aux!B31</f>
        <v>Transporte por gasoductos</v>
      </c>
      <c r="C104" s="94">
        <f>aux!C31</f>
        <v>0</v>
      </c>
      <c r="D104" s="94">
        <f>aux!D31</f>
        <v>0</v>
      </c>
      <c r="F104" s="140">
        <f t="shared" si="2"/>
        <v>0</v>
      </c>
      <c r="G104" s="141">
        <f t="shared" si="3"/>
        <v>0.99999999999999989</v>
      </c>
    </row>
    <row r="105" spans="1:7" x14ac:dyDescent="0.25">
      <c r="A105" s="94" t="str">
        <f>aux!A35</f>
        <v>1.A.4.c.i.</v>
      </c>
      <c r="B105" s="94" t="str">
        <f>aux!B35</f>
        <v>Estacionaria</v>
      </c>
      <c r="C105" s="94">
        <f>aux!C35</f>
        <v>0</v>
      </c>
      <c r="D105" s="94">
        <f>aux!D35</f>
        <v>0</v>
      </c>
      <c r="F105" s="140">
        <f t="shared" si="2"/>
        <v>0</v>
      </c>
      <c r="G105" s="141">
        <f t="shared" si="3"/>
        <v>0.99999999999999989</v>
      </c>
    </row>
    <row r="106" spans="1:7" x14ac:dyDescent="0.25">
      <c r="A106" s="94" t="str">
        <f>aux!A38</f>
        <v>1.A.5.a.</v>
      </c>
      <c r="B106" s="94" t="str">
        <f>aux!B38</f>
        <v>Estacionaria</v>
      </c>
      <c r="C106" s="94">
        <f>aux!C38</f>
        <v>0</v>
      </c>
      <c r="D106" s="94">
        <f>aux!D38</f>
        <v>0</v>
      </c>
      <c r="F106" s="140">
        <f t="shared" si="2"/>
        <v>0</v>
      </c>
      <c r="G106" s="141">
        <f t="shared" si="3"/>
        <v>0.99999999999999989</v>
      </c>
    </row>
    <row r="107" spans="1:7" x14ac:dyDescent="0.25">
      <c r="A107" s="94" t="str">
        <f>aux!A40</f>
        <v>1.A.5.b.ii.</v>
      </c>
      <c r="B107" s="94" t="str">
        <f>aux!B40</f>
        <v>Móvil (componente marítimo y fluvial)</v>
      </c>
      <c r="C107" s="94">
        <f>aux!C40</f>
        <v>0</v>
      </c>
      <c r="D107" s="94">
        <f>aux!D40</f>
        <v>0</v>
      </c>
      <c r="F107" s="140">
        <f t="shared" si="2"/>
        <v>0</v>
      </c>
      <c r="G107" s="141">
        <f t="shared" si="3"/>
        <v>0.99999999999999989</v>
      </c>
    </row>
    <row r="108" spans="1:7" x14ac:dyDescent="0.25">
      <c r="A108" s="94" t="str">
        <f>aux!A41</f>
        <v>1.A.5.b.iii.</v>
      </c>
      <c r="B108" s="94" t="str">
        <f>aux!B41</f>
        <v>Móvil (otro)</v>
      </c>
      <c r="C108" s="94">
        <f>aux!C41</f>
        <v>0</v>
      </c>
      <c r="D108" s="94">
        <f>aux!D41</f>
        <v>0</v>
      </c>
      <c r="F108" s="140">
        <f t="shared" si="2"/>
        <v>0</v>
      </c>
      <c r="G108" s="141">
        <f t="shared" si="3"/>
        <v>0.99999999999999989</v>
      </c>
    </row>
    <row r="109" spans="1:7" x14ac:dyDescent="0.25">
      <c r="A109" s="94" t="str">
        <f>aux!A42</f>
        <v>1.B.1.a.i.1.</v>
      </c>
      <c r="B109" s="94" t="str">
        <f>aux!B42</f>
        <v>Minería</v>
      </c>
      <c r="C109" s="94">
        <f>aux!C42</f>
        <v>0</v>
      </c>
      <c r="D109" s="94">
        <f>aux!D42</f>
        <v>0</v>
      </c>
      <c r="F109" s="140">
        <f t="shared" si="2"/>
        <v>0</v>
      </c>
      <c r="G109" s="141">
        <f t="shared" si="3"/>
        <v>0.99999999999999989</v>
      </c>
    </row>
    <row r="110" spans="1:7" x14ac:dyDescent="0.25">
      <c r="A110" s="94" t="str">
        <f>aux!A43</f>
        <v>1.B.1.a.i.2.</v>
      </c>
      <c r="B110" s="94" t="str">
        <f>aux!B43</f>
        <v>Emisiones de gas de carbono posteriores a la minería</v>
      </c>
      <c r="C110" s="94">
        <f>aux!C43</f>
        <v>0</v>
      </c>
      <c r="D110" s="94">
        <f>aux!D43</f>
        <v>0</v>
      </c>
      <c r="F110" s="140">
        <f t="shared" si="2"/>
        <v>0</v>
      </c>
      <c r="G110" s="141">
        <f t="shared" si="3"/>
        <v>0.99999999999999989</v>
      </c>
    </row>
    <row r="111" spans="1:7" x14ac:dyDescent="0.25">
      <c r="A111" s="94" t="str">
        <f>aux!A44</f>
        <v>1.B.1.a.i.3.</v>
      </c>
      <c r="B111" s="94" t="str">
        <f>aux!B44</f>
        <v>Minas subterráneas abandonadas</v>
      </c>
      <c r="C111" s="94">
        <f>aux!C44</f>
        <v>0</v>
      </c>
      <c r="D111" s="94">
        <f>aux!D44</f>
        <v>0</v>
      </c>
      <c r="F111" s="140">
        <f t="shared" si="2"/>
        <v>0</v>
      </c>
      <c r="G111" s="141">
        <f t="shared" si="3"/>
        <v>0.99999999999999989</v>
      </c>
    </row>
    <row r="112" spans="1:7" x14ac:dyDescent="0.25">
      <c r="A112" s="94" t="str">
        <f>aux!A45</f>
        <v>1.B.1.a.i.4.</v>
      </c>
      <c r="B112" s="94" t="str">
        <f>aux!B45</f>
        <v>Quema en antorcha de metano drenado o conversión de metano en CO2</v>
      </c>
      <c r="C112" s="94">
        <f>aux!C45</f>
        <v>0</v>
      </c>
      <c r="D112" s="94">
        <f>aux!D45</f>
        <v>0</v>
      </c>
      <c r="F112" s="140">
        <f t="shared" si="2"/>
        <v>0</v>
      </c>
      <c r="G112" s="141">
        <f t="shared" si="3"/>
        <v>0.99999999999999989</v>
      </c>
    </row>
    <row r="113" spans="1:7" x14ac:dyDescent="0.25">
      <c r="A113" s="94" t="str">
        <f>aux!A46</f>
        <v>1.B.1.a.ii.1.</v>
      </c>
      <c r="B113" s="94" t="str">
        <f>aux!B46</f>
        <v>Minería</v>
      </c>
      <c r="C113" s="94">
        <f>aux!C46</f>
        <v>0</v>
      </c>
      <c r="D113" s="94">
        <f>aux!D46</f>
        <v>0</v>
      </c>
      <c r="F113" s="140">
        <f t="shared" si="2"/>
        <v>0</v>
      </c>
      <c r="G113" s="141">
        <f t="shared" si="3"/>
        <v>0.99999999999999989</v>
      </c>
    </row>
    <row r="114" spans="1:7" x14ac:dyDescent="0.25">
      <c r="A114" s="94" t="str">
        <f>aux!A47</f>
        <v>1.B.1.a.ii.2.</v>
      </c>
      <c r="B114" s="94" t="str">
        <f>aux!B47</f>
        <v>Emisiones de gas de carbono posteriores a la minería</v>
      </c>
      <c r="C114" s="94">
        <f>aux!C47</f>
        <v>0</v>
      </c>
      <c r="D114" s="94">
        <f>aux!D47</f>
        <v>0</v>
      </c>
      <c r="F114" s="140">
        <f t="shared" si="2"/>
        <v>0</v>
      </c>
      <c r="G114" s="141">
        <f t="shared" si="3"/>
        <v>0.99999999999999989</v>
      </c>
    </row>
    <row r="115" spans="1:7" x14ac:dyDescent="0.25">
      <c r="A115" s="94" t="str">
        <f>aux!A48</f>
        <v>1.B.1.b.</v>
      </c>
      <c r="B115" s="94" t="str">
        <f>aux!B48</f>
        <v>Combustión espontánea y vertederos para quema de carbón</v>
      </c>
      <c r="C115" s="94">
        <f>aux!C48</f>
        <v>0</v>
      </c>
      <c r="D115" s="94">
        <f>aux!D48</f>
        <v>0</v>
      </c>
      <c r="F115" s="140">
        <f t="shared" si="2"/>
        <v>0</v>
      </c>
      <c r="G115" s="141">
        <f t="shared" si="3"/>
        <v>0.99999999999999989</v>
      </c>
    </row>
    <row r="116" spans="1:7" x14ac:dyDescent="0.25">
      <c r="A116" s="94" t="str">
        <f>aux!A49</f>
        <v>1.B.1.c.</v>
      </c>
      <c r="B116" s="94" t="str">
        <f>aux!B49</f>
        <v>Otros</v>
      </c>
      <c r="C116" s="94">
        <f>aux!C49</f>
        <v>0</v>
      </c>
      <c r="D116" s="94">
        <f>aux!D49</f>
        <v>0</v>
      </c>
      <c r="F116" s="140">
        <f t="shared" si="2"/>
        <v>0</v>
      </c>
      <c r="G116" s="141">
        <f t="shared" si="3"/>
        <v>0.99999999999999989</v>
      </c>
    </row>
    <row r="117" spans="1:7" x14ac:dyDescent="0.25">
      <c r="A117" s="94" t="str">
        <f>aux!A50</f>
        <v>1.B.2.a.i.</v>
      </c>
      <c r="B117" s="94" t="str">
        <f>aux!B50</f>
        <v>Venteo</v>
      </c>
      <c r="C117" s="94">
        <f>aux!C50</f>
        <v>0</v>
      </c>
      <c r="D117" s="94">
        <f>aux!D50</f>
        <v>0</v>
      </c>
      <c r="F117" s="140">
        <f t="shared" si="2"/>
        <v>0</v>
      </c>
      <c r="G117" s="141">
        <f t="shared" si="3"/>
        <v>0.99999999999999989</v>
      </c>
    </row>
    <row r="118" spans="1:7" x14ac:dyDescent="0.25">
      <c r="A118" s="94" t="str">
        <f>aux!A51</f>
        <v>1.B.2.a.ii.</v>
      </c>
      <c r="B118" s="94" t="str">
        <f>aux!B51</f>
        <v>Quema en antorcha</v>
      </c>
      <c r="C118" s="94">
        <f>aux!C51</f>
        <v>0</v>
      </c>
      <c r="D118" s="94">
        <f>aux!D51</f>
        <v>0</v>
      </c>
      <c r="F118" s="140">
        <f t="shared" si="2"/>
        <v>0</v>
      </c>
      <c r="G118" s="141">
        <f t="shared" si="3"/>
        <v>0.99999999999999989</v>
      </c>
    </row>
    <row r="119" spans="1:7" x14ac:dyDescent="0.25">
      <c r="A119" s="94" t="str">
        <f>aux!A52</f>
        <v>1.B.2.a.iii.1.</v>
      </c>
      <c r="B119" s="94" t="str">
        <f>aux!B52</f>
        <v>Exploración</v>
      </c>
      <c r="C119" s="94">
        <f>aux!C52</f>
        <v>0</v>
      </c>
      <c r="D119" s="94">
        <f>aux!D52</f>
        <v>0</v>
      </c>
      <c r="F119" s="140">
        <f t="shared" si="2"/>
        <v>0</v>
      </c>
      <c r="G119" s="141">
        <f t="shared" si="3"/>
        <v>0.99999999999999989</v>
      </c>
    </row>
    <row r="120" spans="1:7" x14ac:dyDescent="0.25">
      <c r="A120" s="94" t="str">
        <f>aux!A53</f>
        <v>1.B.2.a.iii.2.</v>
      </c>
      <c r="B120" s="94" t="str">
        <f>aux!B53</f>
        <v>Producción y refinación</v>
      </c>
      <c r="C120" s="94">
        <f>aux!C53</f>
        <v>0</v>
      </c>
      <c r="D120" s="94">
        <f>aux!D53</f>
        <v>0</v>
      </c>
      <c r="F120" s="140">
        <f t="shared" si="2"/>
        <v>0</v>
      </c>
      <c r="G120" s="141">
        <f t="shared" si="3"/>
        <v>0.99999999999999989</v>
      </c>
    </row>
    <row r="121" spans="1:7" x14ac:dyDescent="0.25">
      <c r="A121" s="94" t="str">
        <f>aux!A54</f>
        <v>1.B.2.a.iii.3.</v>
      </c>
      <c r="B121" s="94" t="str">
        <f>aux!B54</f>
        <v>Transporte</v>
      </c>
      <c r="C121" s="94">
        <f>aux!C54</f>
        <v>0</v>
      </c>
      <c r="D121" s="94">
        <f>aux!D54</f>
        <v>0</v>
      </c>
      <c r="F121" s="140">
        <f t="shared" si="2"/>
        <v>0</v>
      </c>
      <c r="G121" s="141">
        <f t="shared" si="3"/>
        <v>0.99999999999999989</v>
      </c>
    </row>
    <row r="122" spans="1:7" x14ac:dyDescent="0.25">
      <c r="A122" s="94" t="str">
        <f>aux!A55</f>
        <v>1.B.2.a.iii.4.</v>
      </c>
      <c r="B122" s="94" t="str">
        <f>aux!B55</f>
        <v>Refinación</v>
      </c>
      <c r="C122" s="94">
        <f>aux!C55</f>
        <v>0</v>
      </c>
      <c r="D122" s="94">
        <f>aux!D55</f>
        <v>0</v>
      </c>
      <c r="F122" s="140">
        <f t="shared" si="2"/>
        <v>0</v>
      </c>
      <c r="G122" s="141">
        <f t="shared" si="3"/>
        <v>0.99999999999999989</v>
      </c>
    </row>
    <row r="123" spans="1:7" x14ac:dyDescent="0.25">
      <c r="A123" s="94" t="str">
        <f>aux!A56</f>
        <v>1.B.2.a.iii.5.</v>
      </c>
      <c r="B123" s="94" t="str">
        <f>aux!B56</f>
        <v>Distribución de productos de petróleo</v>
      </c>
      <c r="C123" s="94">
        <f>aux!C56</f>
        <v>0</v>
      </c>
      <c r="D123" s="94">
        <f>aux!D56</f>
        <v>0</v>
      </c>
      <c r="F123" s="140">
        <f t="shared" si="2"/>
        <v>0</v>
      </c>
      <c r="G123" s="141">
        <f t="shared" si="3"/>
        <v>0.99999999999999989</v>
      </c>
    </row>
    <row r="124" spans="1:7" x14ac:dyDescent="0.25">
      <c r="A124" s="94" t="str">
        <f>aux!A57</f>
        <v>1.B.2.a.iii.6.</v>
      </c>
      <c r="B124" s="94" t="str">
        <f>aux!B57</f>
        <v>Otros</v>
      </c>
      <c r="C124" s="94">
        <f>aux!C57</f>
        <v>0</v>
      </c>
      <c r="D124" s="94">
        <f>aux!D57</f>
        <v>0</v>
      </c>
      <c r="F124" s="140">
        <f t="shared" si="2"/>
        <v>0</v>
      </c>
      <c r="G124" s="141">
        <f t="shared" si="3"/>
        <v>0.99999999999999989</v>
      </c>
    </row>
    <row r="125" spans="1:7" x14ac:dyDescent="0.25">
      <c r="A125" s="94" t="str">
        <f>aux!A58</f>
        <v>1.B.2.b.i.</v>
      </c>
      <c r="B125" s="94" t="str">
        <f>aux!B58</f>
        <v>Venteo</v>
      </c>
      <c r="C125" s="94">
        <f>aux!C58</f>
        <v>0</v>
      </c>
      <c r="D125" s="94">
        <f>aux!D58</f>
        <v>0</v>
      </c>
      <c r="F125" s="140">
        <f t="shared" si="2"/>
        <v>0</v>
      </c>
      <c r="G125" s="141">
        <f t="shared" si="3"/>
        <v>0.99999999999999989</v>
      </c>
    </row>
    <row r="126" spans="1:7" x14ac:dyDescent="0.25">
      <c r="A126" s="94" t="str">
        <f>aux!A59</f>
        <v>1.B.2.b.ii.</v>
      </c>
      <c r="B126" s="94" t="str">
        <f>aux!B59</f>
        <v>Quema en antorcha</v>
      </c>
      <c r="C126" s="94">
        <f>aux!C59</f>
        <v>0</v>
      </c>
      <c r="D126" s="94">
        <f>aux!D59</f>
        <v>0</v>
      </c>
      <c r="F126" s="140">
        <f t="shared" si="2"/>
        <v>0</v>
      </c>
      <c r="G126" s="141">
        <f t="shared" si="3"/>
        <v>0.99999999999999989</v>
      </c>
    </row>
    <row r="127" spans="1:7" x14ac:dyDescent="0.25">
      <c r="A127" s="94" t="str">
        <f>aux!A60</f>
        <v>1.B.2.b.iii.1.</v>
      </c>
      <c r="B127" s="94" t="str">
        <f>aux!B60</f>
        <v>Exploración</v>
      </c>
      <c r="C127" s="94">
        <f>aux!C60</f>
        <v>0</v>
      </c>
      <c r="D127" s="94">
        <f>aux!D60</f>
        <v>0</v>
      </c>
      <c r="F127" s="140">
        <f t="shared" si="2"/>
        <v>0</v>
      </c>
      <c r="G127" s="141">
        <f t="shared" si="3"/>
        <v>0.99999999999999989</v>
      </c>
    </row>
    <row r="128" spans="1:7" x14ac:dyDescent="0.25">
      <c r="A128" s="94" t="str">
        <f>aux!A61</f>
        <v>1.B.2.b.iii.2.</v>
      </c>
      <c r="B128" s="94" t="str">
        <f>aux!B61</f>
        <v>Producción y refinación</v>
      </c>
      <c r="C128" s="94">
        <f>aux!C61</f>
        <v>0</v>
      </c>
      <c r="D128" s="94">
        <f>aux!D61</f>
        <v>0</v>
      </c>
      <c r="F128" s="140">
        <f t="shared" si="2"/>
        <v>0</v>
      </c>
      <c r="G128" s="141">
        <f t="shared" si="3"/>
        <v>0.99999999999999989</v>
      </c>
    </row>
    <row r="129" spans="1:7" x14ac:dyDescent="0.25">
      <c r="A129" s="94" t="str">
        <f>aux!A62</f>
        <v>1.B.2.b.iii.3.</v>
      </c>
      <c r="B129" s="94" t="str">
        <f>aux!B62</f>
        <v>Procesamiento</v>
      </c>
      <c r="C129" s="94">
        <f>aux!C62</f>
        <v>0</v>
      </c>
      <c r="D129" s="94">
        <f>aux!D62</f>
        <v>0</v>
      </c>
      <c r="F129" s="140">
        <f t="shared" si="2"/>
        <v>0</v>
      </c>
      <c r="G129" s="141">
        <f t="shared" si="3"/>
        <v>0.99999999999999989</v>
      </c>
    </row>
    <row r="130" spans="1:7" x14ac:dyDescent="0.25">
      <c r="A130" s="94" t="str">
        <f>aux!A63</f>
        <v>1.B.2.b.iii.4.</v>
      </c>
      <c r="B130" s="94" t="str">
        <f>aux!B63</f>
        <v>Transmisión y almacenamiento</v>
      </c>
      <c r="C130" s="94">
        <f>aux!C63</f>
        <v>0</v>
      </c>
      <c r="D130" s="94">
        <f>aux!D63</f>
        <v>0</v>
      </c>
      <c r="F130" s="140">
        <f t="shared" si="2"/>
        <v>0</v>
      </c>
      <c r="G130" s="141">
        <f t="shared" si="3"/>
        <v>0.99999999999999989</v>
      </c>
    </row>
    <row r="131" spans="1:7" x14ac:dyDescent="0.25">
      <c r="A131" s="94" t="str">
        <f>aux!A65</f>
        <v>1.B.2.b.iii.6.</v>
      </c>
      <c r="B131" s="94" t="str">
        <f>aux!B65</f>
        <v>Otros</v>
      </c>
      <c r="C131" s="94">
        <f>aux!C65</f>
        <v>0</v>
      </c>
      <c r="D131" s="94">
        <f>aux!D65</f>
        <v>0</v>
      </c>
      <c r="F131" s="140">
        <f t="shared" si="2"/>
        <v>0</v>
      </c>
      <c r="G131" s="141">
        <f t="shared" si="3"/>
        <v>0.99999999999999989</v>
      </c>
    </row>
    <row r="132" spans="1:7" x14ac:dyDescent="0.25">
      <c r="A132" s="94" t="str">
        <f>aux!A66</f>
        <v>1.B.3.</v>
      </c>
      <c r="B132" s="94" t="str">
        <f>aux!B66</f>
        <v>Otras emisiones provenientes de la producción de energía</v>
      </c>
      <c r="C132" s="94">
        <f>aux!C66</f>
        <v>0</v>
      </c>
      <c r="D132" s="94">
        <f>aux!D66</f>
        <v>0</v>
      </c>
      <c r="F132" s="140">
        <f t="shared" si="2"/>
        <v>0</v>
      </c>
      <c r="G132" s="141">
        <f t="shared" si="3"/>
        <v>0.99999999999999989</v>
      </c>
    </row>
    <row r="133" spans="1:7" x14ac:dyDescent="0.25">
      <c r="A133" s="94" t="str">
        <f>aux!A67</f>
        <v>1.C.1.a.</v>
      </c>
      <c r="B133" s="94" t="str">
        <f>aux!B67</f>
        <v>Gasoductos</v>
      </c>
      <c r="C133" s="94">
        <f>aux!C67</f>
        <v>0</v>
      </c>
      <c r="D133" s="94">
        <f>aux!D67</f>
        <v>0</v>
      </c>
      <c r="F133" s="140">
        <f t="shared" ref="F133:F196" si="4">D133/D$1</f>
        <v>0</v>
      </c>
      <c r="G133" s="141">
        <f t="shared" ref="G133:G196" si="5">G132+F133</f>
        <v>0.99999999999999989</v>
      </c>
    </row>
    <row r="134" spans="1:7" x14ac:dyDescent="0.25">
      <c r="A134" s="94" t="str">
        <f>aux!A68</f>
        <v>1.C.1.b.</v>
      </c>
      <c r="B134" s="94" t="str">
        <f>aux!B68</f>
        <v>Embarcaciones</v>
      </c>
      <c r="C134" s="94">
        <f>aux!C68</f>
        <v>0</v>
      </c>
      <c r="D134" s="94">
        <f>aux!D68</f>
        <v>0</v>
      </c>
      <c r="F134" s="140">
        <f t="shared" si="4"/>
        <v>0</v>
      </c>
      <c r="G134" s="141">
        <f t="shared" si="5"/>
        <v>0.99999999999999989</v>
      </c>
    </row>
    <row r="135" spans="1:7" x14ac:dyDescent="0.25">
      <c r="A135" s="94" t="str">
        <f>aux!A69</f>
        <v>1.C.1.c.</v>
      </c>
      <c r="B135" s="94" t="str">
        <f>aux!B69</f>
        <v>Otros (sírvase especificar)</v>
      </c>
      <c r="C135" s="94">
        <f>aux!C69</f>
        <v>0</v>
      </c>
      <c r="D135" s="94">
        <f>aux!D69</f>
        <v>0</v>
      </c>
      <c r="F135" s="140">
        <f t="shared" si="4"/>
        <v>0</v>
      </c>
      <c r="G135" s="141">
        <f t="shared" si="5"/>
        <v>0.99999999999999989</v>
      </c>
    </row>
    <row r="136" spans="1:7" x14ac:dyDescent="0.25">
      <c r="A136" s="94" t="str">
        <f>aux!A70</f>
        <v>1.C.2.a.</v>
      </c>
      <c r="B136" s="94" t="str">
        <f>aux!B70</f>
        <v>Inyección</v>
      </c>
      <c r="C136" s="94">
        <f>aux!C70</f>
        <v>0</v>
      </c>
      <c r="D136" s="94">
        <f>aux!D70</f>
        <v>0</v>
      </c>
      <c r="F136" s="140">
        <f t="shared" si="4"/>
        <v>0</v>
      </c>
      <c r="G136" s="141">
        <f t="shared" si="5"/>
        <v>0.99999999999999989</v>
      </c>
    </row>
    <row r="137" spans="1:7" x14ac:dyDescent="0.25">
      <c r="A137" s="94" t="str">
        <f>aux!A71</f>
        <v>1.C.2.b.</v>
      </c>
      <c r="B137" s="94" t="str">
        <f>aux!B71</f>
        <v>Almacenamiento</v>
      </c>
      <c r="C137" s="94">
        <f>aux!C71</f>
        <v>0</v>
      </c>
      <c r="D137" s="94">
        <f>aux!D71</f>
        <v>0</v>
      </c>
      <c r="F137" s="140">
        <f t="shared" si="4"/>
        <v>0</v>
      </c>
      <c r="G137" s="141">
        <f t="shared" si="5"/>
        <v>0.99999999999999989</v>
      </c>
    </row>
    <row r="138" spans="1:7" x14ac:dyDescent="0.25">
      <c r="A138" s="94" t="str">
        <f>aux!A72</f>
        <v>1.C.3.</v>
      </c>
      <c r="B138" s="94" t="str">
        <f>aux!B72</f>
        <v>Otros</v>
      </c>
      <c r="C138" s="94">
        <f>aux!C72</f>
        <v>0</v>
      </c>
      <c r="D138" s="94">
        <f>aux!D72</f>
        <v>0</v>
      </c>
      <c r="F138" s="140">
        <f t="shared" si="4"/>
        <v>0</v>
      </c>
      <c r="G138" s="141">
        <f t="shared" si="5"/>
        <v>0.99999999999999989</v>
      </c>
    </row>
    <row r="139" spans="1:7" x14ac:dyDescent="0.25">
      <c r="A139" s="94" t="str">
        <f>aux!A75</f>
        <v>2.A.3.</v>
      </c>
      <c r="B139" s="94" t="str">
        <f>aux!B75</f>
        <v>Producción de vidrio</v>
      </c>
      <c r="C139" s="94">
        <f>aux!C75</f>
        <v>0</v>
      </c>
      <c r="D139" s="94">
        <f>aux!D75</f>
        <v>0</v>
      </c>
      <c r="F139" s="140">
        <f t="shared" si="4"/>
        <v>0</v>
      </c>
      <c r="G139" s="141">
        <f t="shared" si="5"/>
        <v>0.99999999999999989</v>
      </c>
    </row>
    <row r="140" spans="1:7" x14ac:dyDescent="0.25">
      <c r="A140" s="94" t="str">
        <f>aux!A76</f>
        <v>2.A.4.</v>
      </c>
      <c r="B140" s="94" t="str">
        <f>aux!B76</f>
        <v>Otros uso de carbonatos en los procesos</v>
      </c>
      <c r="C140" s="94">
        <f>aux!C76</f>
        <v>0</v>
      </c>
      <c r="D140" s="94">
        <f>aux!D76</f>
        <v>0</v>
      </c>
      <c r="F140" s="140">
        <f t="shared" si="4"/>
        <v>0</v>
      </c>
      <c r="G140" s="141">
        <f t="shared" si="5"/>
        <v>0.99999999999999989</v>
      </c>
    </row>
    <row r="141" spans="1:7" x14ac:dyDescent="0.25">
      <c r="A141" s="94" t="str">
        <f>aux!A77</f>
        <v>2.B.1.</v>
      </c>
      <c r="B141" s="94" t="str">
        <f>aux!B77</f>
        <v>Producción de amoníaco</v>
      </c>
      <c r="C141" s="94">
        <f>aux!C77</f>
        <v>0</v>
      </c>
      <c r="D141" s="94">
        <f>aux!D77</f>
        <v>0</v>
      </c>
      <c r="F141" s="140">
        <f t="shared" si="4"/>
        <v>0</v>
      </c>
      <c r="G141" s="141">
        <f t="shared" si="5"/>
        <v>0.99999999999999989</v>
      </c>
    </row>
    <row r="142" spans="1:7" x14ac:dyDescent="0.25">
      <c r="A142" s="94" t="str">
        <f>aux!A79</f>
        <v>2.B.3.</v>
      </c>
      <c r="B142" s="94" t="str">
        <f>aux!B79</f>
        <v>Producción de ácido adípico</v>
      </c>
      <c r="C142" s="94">
        <f>aux!C79</f>
        <v>0</v>
      </c>
      <c r="D142" s="94">
        <f>aux!D79</f>
        <v>0</v>
      </c>
      <c r="F142" s="140">
        <f t="shared" si="4"/>
        <v>0</v>
      </c>
      <c r="G142" s="141">
        <f t="shared" si="5"/>
        <v>0.99999999999999989</v>
      </c>
    </row>
    <row r="143" spans="1:7" x14ac:dyDescent="0.25">
      <c r="A143" s="94" t="str">
        <f>aux!A80</f>
        <v>2.B.4.</v>
      </c>
      <c r="B143" s="94" t="str">
        <f>aux!B80</f>
        <v>Producción de caprolactama, glioxil y ácido glioxílico</v>
      </c>
      <c r="C143" s="94">
        <f>aux!C80</f>
        <v>0</v>
      </c>
      <c r="D143" s="94">
        <f>aux!D80</f>
        <v>0</v>
      </c>
      <c r="F143" s="140">
        <f t="shared" si="4"/>
        <v>0</v>
      </c>
      <c r="G143" s="141">
        <f t="shared" si="5"/>
        <v>0.99999999999999989</v>
      </c>
    </row>
    <row r="144" spans="1:7" x14ac:dyDescent="0.25">
      <c r="A144" s="94" t="str">
        <f>aux!A81</f>
        <v>2.B.5.</v>
      </c>
      <c r="B144" s="94" t="str">
        <f>aux!B81</f>
        <v>Producción de carburo</v>
      </c>
      <c r="C144" s="94">
        <f>aux!C81</f>
        <v>0</v>
      </c>
      <c r="D144" s="94">
        <f>aux!D81</f>
        <v>0</v>
      </c>
      <c r="F144" s="140">
        <f t="shared" si="4"/>
        <v>0</v>
      </c>
      <c r="G144" s="141">
        <f t="shared" si="5"/>
        <v>0.99999999999999989</v>
      </c>
    </row>
    <row r="145" spans="1:7" x14ac:dyDescent="0.25">
      <c r="A145" s="94" t="str">
        <f>aux!A82</f>
        <v>2.B.6.</v>
      </c>
      <c r="B145" s="94" t="str">
        <f>aux!B82</f>
        <v>Producción de dióxido de titanio</v>
      </c>
      <c r="C145" s="94">
        <f>aux!C82</f>
        <v>0</v>
      </c>
      <c r="D145" s="94">
        <f>aux!D82</f>
        <v>0</v>
      </c>
      <c r="F145" s="140">
        <f t="shared" si="4"/>
        <v>0</v>
      </c>
      <c r="G145" s="141">
        <f t="shared" si="5"/>
        <v>0.99999999999999989</v>
      </c>
    </row>
    <row r="146" spans="1:7" x14ac:dyDescent="0.25">
      <c r="A146" s="94" t="str">
        <f>aux!A83</f>
        <v>2.B.7.</v>
      </c>
      <c r="B146" s="94" t="str">
        <f>aux!B83</f>
        <v>Producción de ceniza de sosa</v>
      </c>
      <c r="C146" s="94">
        <f>aux!C83</f>
        <v>0</v>
      </c>
      <c r="D146" s="94">
        <f>aux!D83</f>
        <v>0</v>
      </c>
      <c r="F146" s="140">
        <f t="shared" si="4"/>
        <v>0</v>
      </c>
      <c r="G146" s="141">
        <f t="shared" si="5"/>
        <v>0.99999999999999989</v>
      </c>
    </row>
    <row r="147" spans="1:7" x14ac:dyDescent="0.25">
      <c r="A147" s="94" t="str">
        <f>aux!A84</f>
        <v>2.B.8.a.</v>
      </c>
      <c r="B147" s="94" t="str">
        <f>aux!B84</f>
        <v>Metanol</v>
      </c>
      <c r="C147" s="94">
        <f>aux!C84</f>
        <v>0</v>
      </c>
      <c r="D147" s="94">
        <f>aux!D84</f>
        <v>0</v>
      </c>
      <c r="F147" s="140">
        <f t="shared" si="4"/>
        <v>0</v>
      </c>
      <c r="G147" s="141">
        <f t="shared" si="5"/>
        <v>0.99999999999999989</v>
      </c>
    </row>
    <row r="148" spans="1:7" x14ac:dyDescent="0.25">
      <c r="A148" s="94" t="str">
        <f>aux!A85</f>
        <v>2.B.8.b.</v>
      </c>
      <c r="B148" s="94" t="str">
        <f>aux!B85</f>
        <v>Etileno</v>
      </c>
      <c r="C148" s="94">
        <f>aux!C85</f>
        <v>0</v>
      </c>
      <c r="D148" s="94">
        <f>aux!D85</f>
        <v>0</v>
      </c>
      <c r="F148" s="140">
        <f t="shared" si="4"/>
        <v>0</v>
      </c>
      <c r="G148" s="141">
        <f t="shared" si="5"/>
        <v>0.99999999999999989</v>
      </c>
    </row>
    <row r="149" spans="1:7" x14ac:dyDescent="0.25">
      <c r="A149" s="94" t="str">
        <f>aux!A86</f>
        <v>2.B.8.c.</v>
      </c>
      <c r="B149" s="94" t="str">
        <f>aux!B86</f>
        <v>Dicloruro de etileno y monómero cloruro de vinilo</v>
      </c>
      <c r="C149" s="94">
        <f>aux!C86</f>
        <v>0</v>
      </c>
      <c r="D149" s="94">
        <f>aux!D86</f>
        <v>0</v>
      </c>
      <c r="F149" s="140">
        <f t="shared" si="4"/>
        <v>0</v>
      </c>
      <c r="G149" s="141">
        <f t="shared" si="5"/>
        <v>0.99999999999999989</v>
      </c>
    </row>
    <row r="150" spans="1:7" x14ac:dyDescent="0.25">
      <c r="A150" s="94" t="str">
        <f>aux!A87</f>
        <v>2.B.8.d.</v>
      </c>
      <c r="B150" s="94" t="str">
        <f>aux!B87</f>
        <v>Óxido de etileno</v>
      </c>
      <c r="C150" s="94">
        <f>aux!C87</f>
        <v>0</v>
      </c>
      <c r="D150" s="94">
        <f>aux!D87</f>
        <v>0</v>
      </c>
      <c r="F150" s="140">
        <f t="shared" si="4"/>
        <v>0</v>
      </c>
      <c r="G150" s="141">
        <f t="shared" si="5"/>
        <v>0.99999999999999989</v>
      </c>
    </row>
    <row r="151" spans="1:7" x14ac:dyDescent="0.25">
      <c r="A151" s="94" t="str">
        <f>aux!A88</f>
        <v>2.B.8.e.</v>
      </c>
      <c r="B151" s="94" t="str">
        <f>aux!B88</f>
        <v>Acrilonitrilo</v>
      </c>
      <c r="C151" s="94">
        <f>aux!C88</f>
        <v>0</v>
      </c>
      <c r="D151" s="94">
        <f>aux!D88</f>
        <v>0</v>
      </c>
      <c r="F151" s="140">
        <f t="shared" si="4"/>
        <v>0</v>
      </c>
      <c r="G151" s="141">
        <f t="shared" si="5"/>
        <v>0.99999999999999989</v>
      </c>
    </row>
    <row r="152" spans="1:7" x14ac:dyDescent="0.25">
      <c r="A152" s="94" t="str">
        <f>aux!A89</f>
        <v>2.B.8.f.</v>
      </c>
      <c r="B152" s="94" t="str">
        <f>aux!B89</f>
        <v>Negro de humo</v>
      </c>
      <c r="C152" s="94">
        <f>aux!C89</f>
        <v>0</v>
      </c>
      <c r="D152" s="94">
        <f>aux!D89</f>
        <v>0</v>
      </c>
      <c r="F152" s="140">
        <f t="shared" si="4"/>
        <v>0</v>
      </c>
      <c r="G152" s="141">
        <f t="shared" si="5"/>
        <v>0.99999999999999989</v>
      </c>
    </row>
    <row r="153" spans="1:7" x14ac:dyDescent="0.25">
      <c r="A153" s="94" t="str">
        <f>aux!A90</f>
        <v>2.B.9.a.</v>
      </c>
      <c r="B153" s="94" t="str">
        <f>aux!B90</f>
        <v>Emisiones de productos derivados</v>
      </c>
      <c r="C153" s="94">
        <f>aux!C90</f>
        <v>0</v>
      </c>
      <c r="D153" s="94">
        <f>aux!D90</f>
        <v>0</v>
      </c>
      <c r="F153" s="140">
        <f t="shared" si="4"/>
        <v>0</v>
      </c>
      <c r="G153" s="141">
        <f t="shared" si="5"/>
        <v>0.99999999999999989</v>
      </c>
    </row>
    <row r="154" spans="1:7" x14ac:dyDescent="0.25">
      <c r="A154" s="94" t="str">
        <f>aux!A91</f>
        <v>2.B.9.b.</v>
      </c>
      <c r="B154" s="94" t="str">
        <f>aux!B91</f>
        <v>Emisiones fugitivas</v>
      </c>
      <c r="C154" s="94">
        <f>aux!C91</f>
        <v>0</v>
      </c>
      <c r="D154" s="94">
        <f>aux!D91</f>
        <v>0</v>
      </c>
      <c r="F154" s="140">
        <f t="shared" si="4"/>
        <v>0</v>
      </c>
      <c r="G154" s="141">
        <f t="shared" si="5"/>
        <v>0.99999999999999989</v>
      </c>
    </row>
    <row r="155" spans="1:7" x14ac:dyDescent="0.25">
      <c r="A155" s="94" t="str">
        <f>aux!A92</f>
        <v>2.B.10.</v>
      </c>
      <c r="B155" s="94" t="str">
        <f>aux!B92</f>
        <v>Otros (especificar)</v>
      </c>
      <c r="C155" s="94">
        <f>aux!C92</f>
        <v>0</v>
      </c>
      <c r="D155" s="94">
        <f>aux!D92</f>
        <v>0</v>
      </c>
      <c r="F155" s="140">
        <f t="shared" si="4"/>
        <v>0</v>
      </c>
      <c r="G155" s="141">
        <f t="shared" si="5"/>
        <v>0.99999999999999989</v>
      </c>
    </row>
    <row r="156" spans="1:7" x14ac:dyDescent="0.25">
      <c r="A156" s="94" t="str">
        <f>aux!A93</f>
        <v>2.C.1.</v>
      </c>
      <c r="B156" s="94" t="str">
        <f>aux!B93</f>
        <v>Producción de hierro y acero</v>
      </c>
      <c r="C156" s="94">
        <f>aux!C93</f>
        <v>0</v>
      </c>
      <c r="D156" s="94">
        <f>aux!D93</f>
        <v>0</v>
      </c>
      <c r="F156" s="140">
        <f t="shared" si="4"/>
        <v>0</v>
      </c>
      <c r="G156" s="141">
        <f t="shared" si="5"/>
        <v>0.99999999999999989</v>
      </c>
    </row>
    <row r="157" spans="1:7" x14ac:dyDescent="0.25">
      <c r="A157" s="94" t="str">
        <f>aux!A94</f>
        <v>2.C.2.</v>
      </c>
      <c r="B157" s="94" t="str">
        <f>aux!B94</f>
        <v>Producción de ferroaleaciones</v>
      </c>
      <c r="C157" s="94">
        <f>aux!C94</f>
        <v>0</v>
      </c>
      <c r="D157" s="94">
        <f>aux!D94</f>
        <v>0</v>
      </c>
      <c r="F157" s="140">
        <f t="shared" si="4"/>
        <v>0</v>
      </c>
      <c r="G157" s="141">
        <f t="shared" si="5"/>
        <v>0.99999999999999989</v>
      </c>
    </row>
    <row r="158" spans="1:7" x14ac:dyDescent="0.25">
      <c r="A158" s="94" t="str">
        <f>aux!A95</f>
        <v>2.C.3.</v>
      </c>
      <c r="B158" s="94" t="str">
        <f>aux!B95</f>
        <v>Producción de aluminio</v>
      </c>
      <c r="C158" s="94">
        <f>aux!C95</f>
        <v>0</v>
      </c>
      <c r="D158" s="94">
        <f>aux!D95</f>
        <v>0</v>
      </c>
      <c r="F158" s="140">
        <f t="shared" si="4"/>
        <v>0</v>
      </c>
      <c r="G158" s="141">
        <f t="shared" si="5"/>
        <v>0.99999999999999989</v>
      </c>
    </row>
    <row r="159" spans="1:7" x14ac:dyDescent="0.25">
      <c r="A159" s="94" t="str">
        <f>aux!A96</f>
        <v>2.C.4.</v>
      </c>
      <c r="B159" s="94" t="str">
        <f>aux!B96</f>
        <v>Producción de magnesio</v>
      </c>
      <c r="C159" s="94">
        <f>aux!C96</f>
        <v>0</v>
      </c>
      <c r="D159" s="94">
        <f>aux!D96</f>
        <v>0</v>
      </c>
      <c r="F159" s="140">
        <f t="shared" si="4"/>
        <v>0</v>
      </c>
      <c r="G159" s="141">
        <f t="shared" si="5"/>
        <v>0.99999999999999989</v>
      </c>
    </row>
    <row r="160" spans="1:7" x14ac:dyDescent="0.25">
      <c r="A160" s="94" t="str">
        <f>aux!A98</f>
        <v>2.C.6.</v>
      </c>
      <c r="B160" s="94" t="str">
        <f>aux!B98</f>
        <v>Producción de cinc</v>
      </c>
      <c r="C160" s="94">
        <f>aux!C98</f>
        <v>0</v>
      </c>
      <c r="D160" s="94">
        <f>aux!D98</f>
        <v>0</v>
      </c>
      <c r="F160" s="140">
        <f t="shared" si="4"/>
        <v>0</v>
      </c>
      <c r="G160" s="141">
        <f t="shared" si="5"/>
        <v>0.99999999999999989</v>
      </c>
    </row>
    <row r="161" spans="1:7" x14ac:dyDescent="0.25">
      <c r="A161" s="94" t="str">
        <f>aux!A99</f>
        <v>2.C.7.</v>
      </c>
      <c r="B161" s="94" t="str">
        <f>aux!B99</f>
        <v>Otros (especificar)</v>
      </c>
      <c r="C161" s="94">
        <f>aux!C99</f>
        <v>0</v>
      </c>
      <c r="D161" s="94">
        <f>aux!D99</f>
        <v>0</v>
      </c>
      <c r="F161" s="140">
        <f t="shared" si="4"/>
        <v>0</v>
      </c>
      <c r="G161" s="141">
        <f t="shared" si="5"/>
        <v>0.99999999999999989</v>
      </c>
    </row>
    <row r="162" spans="1:7" x14ac:dyDescent="0.25">
      <c r="A162" s="94" t="str">
        <f>aux!A102</f>
        <v>2.D.3.</v>
      </c>
      <c r="B162" s="94" t="str">
        <f>aux!B102</f>
        <v>Uso de solventes</v>
      </c>
      <c r="C162" s="94">
        <f>aux!C102</f>
        <v>0</v>
      </c>
      <c r="D162" s="94">
        <f>aux!D102</f>
        <v>0</v>
      </c>
      <c r="F162" s="140">
        <f t="shared" si="4"/>
        <v>0</v>
      </c>
      <c r="G162" s="141">
        <f t="shared" si="5"/>
        <v>0.99999999999999989</v>
      </c>
    </row>
    <row r="163" spans="1:7" x14ac:dyDescent="0.25">
      <c r="A163" s="94" t="str">
        <f>aux!A103</f>
        <v>2.D.4.</v>
      </c>
      <c r="B163" s="94" t="str">
        <f>aux!B103</f>
        <v>Otros (especificar)</v>
      </c>
      <c r="C163" s="94">
        <f>aux!C103</f>
        <v>0</v>
      </c>
      <c r="D163" s="94">
        <f>aux!D103</f>
        <v>0</v>
      </c>
      <c r="F163" s="140">
        <f t="shared" si="4"/>
        <v>0</v>
      </c>
      <c r="G163" s="141">
        <f t="shared" si="5"/>
        <v>0.99999999999999989</v>
      </c>
    </row>
    <row r="164" spans="1:7" x14ac:dyDescent="0.25">
      <c r="A164" s="94" t="str">
        <f>aux!A104</f>
        <v>2.E.1.</v>
      </c>
      <c r="B164" s="94" t="str">
        <f>aux!B104</f>
        <v>Circuitos integrados o semiconductores</v>
      </c>
      <c r="C164" s="94">
        <f>aux!C104</f>
        <v>0</v>
      </c>
      <c r="D164" s="94">
        <f>aux!D104</f>
        <v>0</v>
      </c>
      <c r="F164" s="140">
        <f t="shared" si="4"/>
        <v>0</v>
      </c>
      <c r="G164" s="141">
        <f t="shared" si="5"/>
        <v>0.99999999999999989</v>
      </c>
    </row>
    <row r="165" spans="1:7" x14ac:dyDescent="0.25">
      <c r="A165" s="94" t="str">
        <f>aux!A105</f>
        <v>2.E.2.</v>
      </c>
      <c r="B165" s="94" t="str">
        <f>aux!B105</f>
        <v>Pantalla plana tipo TFT</v>
      </c>
      <c r="C165" s="94">
        <f>aux!C105</f>
        <v>0</v>
      </c>
      <c r="D165" s="94">
        <f>aux!D105</f>
        <v>0</v>
      </c>
      <c r="F165" s="140">
        <f t="shared" si="4"/>
        <v>0</v>
      </c>
      <c r="G165" s="141">
        <f t="shared" si="5"/>
        <v>0.99999999999999989</v>
      </c>
    </row>
    <row r="166" spans="1:7" x14ac:dyDescent="0.25">
      <c r="A166" s="94" t="str">
        <f>aux!A106</f>
        <v>2.E.3.</v>
      </c>
      <c r="B166" s="94" t="str">
        <f>aux!B106</f>
        <v>Células fotovoltaicas</v>
      </c>
      <c r="C166" s="94">
        <f>aux!C106</f>
        <v>0</v>
      </c>
      <c r="D166" s="94">
        <f>aux!D106</f>
        <v>0</v>
      </c>
      <c r="F166" s="140">
        <f t="shared" si="4"/>
        <v>0</v>
      </c>
      <c r="G166" s="141">
        <f t="shared" si="5"/>
        <v>0.99999999999999989</v>
      </c>
    </row>
    <row r="167" spans="1:7" x14ac:dyDescent="0.25">
      <c r="A167" s="94" t="str">
        <f>aux!A107</f>
        <v>2.E.4.</v>
      </c>
      <c r="B167" s="94" t="str">
        <f>aux!B107</f>
        <v>Fluidos de transferencia térmica</v>
      </c>
      <c r="C167" s="94">
        <f>aux!C107</f>
        <v>0</v>
      </c>
      <c r="D167" s="94">
        <f>aux!D107</f>
        <v>0</v>
      </c>
      <c r="F167" s="140">
        <f t="shared" si="4"/>
        <v>0</v>
      </c>
      <c r="G167" s="141">
        <f t="shared" si="5"/>
        <v>0.99999999999999989</v>
      </c>
    </row>
    <row r="168" spans="1:7" x14ac:dyDescent="0.25">
      <c r="A168" s="94" t="str">
        <f>aux!A108</f>
        <v>2.E.5.</v>
      </c>
      <c r="B168" s="94" t="str">
        <f>aux!B108</f>
        <v>Otros (especificar)</v>
      </c>
      <c r="C168" s="94">
        <f>aux!C108</f>
        <v>0</v>
      </c>
      <c r="D168" s="94">
        <f>aux!D108</f>
        <v>0</v>
      </c>
      <c r="F168" s="140">
        <f t="shared" si="4"/>
        <v>0</v>
      </c>
      <c r="G168" s="141">
        <f t="shared" si="5"/>
        <v>0.99999999999999989</v>
      </c>
    </row>
    <row r="169" spans="1:7" x14ac:dyDescent="0.25">
      <c r="A169" s="94" t="str">
        <f>aux!A119</f>
        <v>2.F.6.</v>
      </c>
      <c r="B169" s="94" t="str">
        <f>aux!B119</f>
        <v>Otras aplicaciones (especificar)</v>
      </c>
      <c r="C169" s="94">
        <f>aux!C119</f>
        <v>0</v>
      </c>
      <c r="D169" s="94">
        <f>aux!D119</f>
        <v>0</v>
      </c>
      <c r="F169" s="140">
        <f t="shared" si="4"/>
        <v>0</v>
      </c>
      <c r="G169" s="141">
        <f t="shared" si="5"/>
        <v>0.99999999999999989</v>
      </c>
    </row>
    <row r="170" spans="1:7" x14ac:dyDescent="0.25">
      <c r="A170" s="94" t="str">
        <f>aux!A123</f>
        <v>2.G.2.a.</v>
      </c>
      <c r="B170" s="94" t="str">
        <f>aux!B123</f>
        <v>Aplicaciones militares</v>
      </c>
      <c r="C170" s="94">
        <f>aux!C123</f>
        <v>0</v>
      </c>
      <c r="D170" s="94">
        <f>aux!D123</f>
        <v>0</v>
      </c>
      <c r="F170" s="140">
        <f t="shared" si="4"/>
        <v>0</v>
      </c>
      <c r="G170" s="141">
        <f t="shared" si="5"/>
        <v>0.99999999999999989</v>
      </c>
    </row>
    <row r="171" spans="1:7" x14ac:dyDescent="0.25">
      <c r="A171" s="94" t="str">
        <f>aux!A124</f>
        <v>2.G.2.b.</v>
      </c>
      <c r="B171" s="94" t="str">
        <f>aux!B124</f>
        <v>Aceleradores</v>
      </c>
      <c r="C171" s="94">
        <f>aux!C124</f>
        <v>0</v>
      </c>
      <c r="D171" s="94">
        <f>aux!D124</f>
        <v>0</v>
      </c>
      <c r="F171" s="140">
        <f t="shared" si="4"/>
        <v>0</v>
      </c>
      <c r="G171" s="141">
        <f t="shared" si="5"/>
        <v>0.99999999999999989</v>
      </c>
    </row>
    <row r="172" spans="1:7" x14ac:dyDescent="0.25">
      <c r="A172" s="94" t="str">
        <f>aux!A125</f>
        <v>2.G.2.c.</v>
      </c>
      <c r="B172" s="94" t="str">
        <f>aux!B125</f>
        <v>Otros (especificar)</v>
      </c>
      <c r="C172" s="94">
        <f>aux!C125</f>
        <v>0</v>
      </c>
      <c r="D172" s="94">
        <f>aux!D125</f>
        <v>0</v>
      </c>
      <c r="F172" s="140">
        <f t="shared" si="4"/>
        <v>0</v>
      </c>
      <c r="G172" s="141">
        <f t="shared" si="5"/>
        <v>0.99999999999999989</v>
      </c>
    </row>
    <row r="173" spans="1:7" x14ac:dyDescent="0.25">
      <c r="A173" s="94" t="str">
        <f>aux!A127</f>
        <v>2.G.3.b.</v>
      </c>
      <c r="B173" s="94" t="str">
        <f>aux!B127</f>
        <v>Propulsor para productos presurizados y aerosoles</v>
      </c>
      <c r="C173" s="94">
        <f>aux!C127</f>
        <v>0</v>
      </c>
      <c r="D173" s="94">
        <f>aux!D127</f>
        <v>0</v>
      </c>
      <c r="F173" s="140">
        <f t="shared" si="4"/>
        <v>0</v>
      </c>
      <c r="G173" s="141">
        <f t="shared" si="5"/>
        <v>0.99999999999999989</v>
      </c>
    </row>
    <row r="174" spans="1:7" x14ac:dyDescent="0.25">
      <c r="A174" s="94" t="str">
        <f>aux!A128</f>
        <v>2.G.3.c.</v>
      </c>
      <c r="B174" s="94" t="str">
        <f>aux!B128</f>
        <v>Otros (especificar)</v>
      </c>
      <c r="C174" s="94">
        <f>aux!C128</f>
        <v>0</v>
      </c>
      <c r="D174" s="94">
        <f>aux!D128</f>
        <v>0</v>
      </c>
      <c r="F174" s="140">
        <f t="shared" si="4"/>
        <v>0</v>
      </c>
      <c r="G174" s="141">
        <f t="shared" si="5"/>
        <v>0.99999999999999989</v>
      </c>
    </row>
    <row r="175" spans="1:7" x14ac:dyDescent="0.25">
      <c r="A175" s="94" t="str">
        <f>aux!A129</f>
        <v>2.G.4.</v>
      </c>
      <c r="B175" s="94" t="str">
        <f>aux!B129</f>
        <v>Otros (especificar)</v>
      </c>
      <c r="C175" s="94">
        <f>aux!C129</f>
        <v>0</v>
      </c>
      <c r="D175" s="94">
        <f>aux!D129</f>
        <v>0</v>
      </c>
      <c r="F175" s="140">
        <f t="shared" si="4"/>
        <v>0</v>
      </c>
      <c r="G175" s="141">
        <f t="shared" si="5"/>
        <v>0.99999999999999989</v>
      </c>
    </row>
    <row r="176" spans="1:7" x14ac:dyDescent="0.25">
      <c r="A176" s="94" t="str">
        <f>aux!A130</f>
        <v>2.H.1.</v>
      </c>
      <c r="B176" s="94" t="str">
        <f>aux!B130</f>
        <v>Industria de la pulpa y el papel</v>
      </c>
      <c r="C176" s="94">
        <f>aux!C130</f>
        <v>0</v>
      </c>
      <c r="D176" s="94">
        <f>aux!D130</f>
        <v>0</v>
      </c>
      <c r="F176" s="140">
        <f t="shared" si="4"/>
        <v>0</v>
      </c>
      <c r="G176" s="141">
        <f t="shared" si="5"/>
        <v>0.99999999999999989</v>
      </c>
    </row>
    <row r="177" spans="1:7" x14ac:dyDescent="0.25">
      <c r="A177" s="94" t="str">
        <f>aux!A131</f>
        <v>2.H.2.</v>
      </c>
      <c r="B177" s="94" t="str">
        <f>aux!B131</f>
        <v>Industria de la alimentación y las bebidas</v>
      </c>
      <c r="C177" s="94">
        <f>aux!C131</f>
        <v>0</v>
      </c>
      <c r="D177" s="94">
        <f>aux!D131</f>
        <v>0</v>
      </c>
      <c r="F177" s="140">
        <f t="shared" si="4"/>
        <v>0</v>
      </c>
      <c r="G177" s="141">
        <f t="shared" si="5"/>
        <v>0.99999999999999989</v>
      </c>
    </row>
    <row r="178" spans="1:7" x14ac:dyDescent="0.25">
      <c r="A178" s="94" t="str">
        <f>aux!A132</f>
        <v>2.H.3.</v>
      </c>
      <c r="B178" s="94" t="str">
        <f>aux!B132</f>
        <v>Otros (especificar)</v>
      </c>
      <c r="C178" s="94">
        <f>aux!C132</f>
        <v>0</v>
      </c>
      <c r="D178" s="94">
        <f>aux!D132</f>
        <v>0</v>
      </c>
      <c r="F178" s="140">
        <f t="shared" si="4"/>
        <v>0</v>
      </c>
      <c r="G178" s="141">
        <f t="shared" si="5"/>
        <v>0.99999999999999989</v>
      </c>
    </row>
    <row r="179" spans="1:7" x14ac:dyDescent="0.25">
      <c r="A179" s="94" t="str">
        <f>aux!A136</f>
        <v>3.A.4.a.</v>
      </c>
      <c r="B179" s="94" t="str">
        <f>aux!B136</f>
        <v>Búfalos</v>
      </c>
      <c r="C179" s="94">
        <f>aux!C136</f>
        <v>0</v>
      </c>
      <c r="D179" s="94">
        <f>aux!D136</f>
        <v>0</v>
      </c>
      <c r="F179" s="140">
        <f t="shared" si="4"/>
        <v>0</v>
      </c>
      <c r="G179" s="141">
        <f t="shared" si="5"/>
        <v>0.99999999999999989</v>
      </c>
    </row>
    <row r="180" spans="1:7" x14ac:dyDescent="0.25">
      <c r="A180" s="94" t="str">
        <f>aux!A140</f>
        <v>3.A.4.e.</v>
      </c>
      <c r="B180" s="94" t="str">
        <f>aux!B140</f>
        <v>Aves de corral</v>
      </c>
      <c r="C180" s="94">
        <f>aux!C140</f>
        <v>0</v>
      </c>
      <c r="D180" s="94">
        <f>aux!D140</f>
        <v>0</v>
      </c>
      <c r="F180" s="140">
        <f t="shared" si="4"/>
        <v>0</v>
      </c>
      <c r="G180" s="141">
        <f t="shared" si="5"/>
        <v>0.99999999999999989</v>
      </c>
    </row>
    <row r="181" spans="1:7" x14ac:dyDescent="0.25">
      <c r="A181" s="94" t="str">
        <f>aux!A143</f>
        <v>3.A.4.g.ii.</v>
      </c>
      <c r="B181" s="94" t="str">
        <f>aux!B143</f>
        <v>Jabalíes</v>
      </c>
      <c r="C181" s="94">
        <f>aux!C143</f>
        <v>0</v>
      </c>
      <c r="D181" s="94">
        <f>aux!D143</f>
        <v>0</v>
      </c>
      <c r="F181" s="140">
        <f t="shared" si="4"/>
        <v>0</v>
      </c>
      <c r="G181" s="141">
        <f t="shared" si="5"/>
        <v>0.99999999999999989</v>
      </c>
    </row>
    <row r="182" spans="1:7" x14ac:dyDescent="0.25">
      <c r="A182" s="94" t="str">
        <f>aux!A147</f>
        <v>3.B.4.a.</v>
      </c>
      <c r="B182" s="94" t="str">
        <f>aux!B147</f>
        <v>Búfalos</v>
      </c>
      <c r="C182" s="94">
        <f>aux!C147</f>
        <v>0</v>
      </c>
      <c r="D182" s="94">
        <f>aux!D147</f>
        <v>0</v>
      </c>
      <c r="F182" s="140">
        <f t="shared" si="4"/>
        <v>0</v>
      </c>
      <c r="G182" s="141">
        <f t="shared" si="5"/>
        <v>0.99999999999999989</v>
      </c>
    </row>
    <row r="183" spans="1:7" x14ac:dyDescent="0.25">
      <c r="A183" s="94" t="str">
        <f>aux!A154</f>
        <v>3.B.4.g.ii.</v>
      </c>
      <c r="B183" s="94" t="str">
        <f>aux!B154</f>
        <v>Jabalíes</v>
      </c>
      <c r="C183" s="94">
        <f>aux!C154</f>
        <v>0</v>
      </c>
      <c r="D183" s="94">
        <f>aux!D154</f>
        <v>0</v>
      </c>
      <c r="F183" s="140">
        <f t="shared" si="4"/>
        <v>0</v>
      </c>
      <c r="G183" s="141">
        <f t="shared" si="5"/>
        <v>0.99999999999999989</v>
      </c>
    </row>
    <row r="184" spans="1:7" x14ac:dyDescent="0.25">
      <c r="A184" s="94" t="str">
        <f>aux!A155</f>
        <v>3.B.5.a.</v>
      </c>
      <c r="B184" s="94" t="str">
        <f>aux!B155</f>
        <v>Ganado vacuno</v>
      </c>
      <c r="C184" s="94">
        <f>aux!C155</f>
        <v>0</v>
      </c>
      <c r="D184" s="94">
        <f>aux!D155</f>
        <v>0</v>
      </c>
      <c r="F184" s="140">
        <f t="shared" si="4"/>
        <v>0</v>
      </c>
      <c r="G184" s="141">
        <f t="shared" si="5"/>
        <v>0.99999999999999989</v>
      </c>
    </row>
    <row r="185" spans="1:7" x14ac:dyDescent="0.25">
      <c r="A185" s="94" t="str">
        <f>aux!A156</f>
        <v>3.B.5.b.</v>
      </c>
      <c r="B185" s="94" t="str">
        <f>aux!B156</f>
        <v>Ovinos</v>
      </c>
      <c r="C185" s="94">
        <f>aux!C156</f>
        <v>0</v>
      </c>
      <c r="D185" s="94">
        <f>aux!D156</f>
        <v>0</v>
      </c>
      <c r="F185" s="140">
        <f t="shared" si="4"/>
        <v>0</v>
      </c>
      <c r="G185" s="141">
        <f t="shared" si="5"/>
        <v>0.99999999999999989</v>
      </c>
    </row>
    <row r="186" spans="1:7" x14ac:dyDescent="0.25">
      <c r="A186" s="94" t="str">
        <f>aux!A158</f>
        <v>3.B.5.d.i.</v>
      </c>
      <c r="B186" s="94" t="str">
        <f>aux!B158</f>
        <v>Búfalos</v>
      </c>
      <c r="C186" s="94">
        <f>aux!C158</f>
        <v>0</v>
      </c>
      <c r="D186" s="94">
        <f>aux!D158</f>
        <v>0</v>
      </c>
      <c r="F186" s="140">
        <f t="shared" si="4"/>
        <v>0</v>
      </c>
      <c r="G186" s="141">
        <f t="shared" si="5"/>
        <v>0.99999999999999989</v>
      </c>
    </row>
    <row r="187" spans="1:7" x14ac:dyDescent="0.25">
      <c r="A187" s="94" t="str">
        <f>aux!A159</f>
        <v>3.B.5.d.ii.</v>
      </c>
      <c r="B187" s="94" t="str">
        <f>aux!B159</f>
        <v>Caprinos</v>
      </c>
      <c r="C187" s="94">
        <f>aux!C159</f>
        <v>0</v>
      </c>
      <c r="D187" s="94">
        <f>aux!D159</f>
        <v>0</v>
      </c>
      <c r="F187" s="140">
        <f t="shared" si="4"/>
        <v>0</v>
      </c>
      <c r="G187" s="141">
        <f t="shared" si="5"/>
        <v>0.99999999999999989</v>
      </c>
    </row>
    <row r="188" spans="1:7" x14ac:dyDescent="0.25">
      <c r="A188" s="94" t="str">
        <f>aux!A160</f>
        <v>3.B.5.d.iii.</v>
      </c>
      <c r="B188" s="94" t="str">
        <f>aux!B160</f>
        <v>Equinos</v>
      </c>
      <c r="C188" s="94">
        <f>aux!C160</f>
        <v>0</v>
      </c>
      <c r="D188" s="94">
        <f>aux!D160</f>
        <v>0</v>
      </c>
      <c r="F188" s="140">
        <f t="shared" si="4"/>
        <v>0</v>
      </c>
      <c r="G188" s="141">
        <f t="shared" si="5"/>
        <v>0.99999999999999989</v>
      </c>
    </row>
    <row r="189" spans="1:7" x14ac:dyDescent="0.25">
      <c r="A189" s="94" t="str">
        <f>aux!A161</f>
        <v>3.B.5.d.iv.</v>
      </c>
      <c r="B189" s="94" t="str">
        <f>aux!B161</f>
        <v>Mulas y asnos</v>
      </c>
      <c r="C189" s="94">
        <f>aux!C161</f>
        <v>0</v>
      </c>
      <c r="D189" s="94">
        <f>aux!D161</f>
        <v>0</v>
      </c>
      <c r="F189" s="140">
        <f t="shared" si="4"/>
        <v>0</v>
      </c>
      <c r="G189" s="141">
        <f t="shared" si="5"/>
        <v>0.99999999999999989</v>
      </c>
    </row>
    <row r="190" spans="1:7" x14ac:dyDescent="0.25">
      <c r="A190" s="94" t="str">
        <f>aux!A163</f>
        <v>3.B.5.d.vi.</v>
      </c>
      <c r="B190" s="94" t="str">
        <f>aux!B163</f>
        <v>Camélidos (llamas y alpacas)</v>
      </c>
      <c r="C190" s="94">
        <f>aux!C163</f>
        <v>0</v>
      </c>
      <c r="D190" s="94">
        <f>aux!D163</f>
        <v>0</v>
      </c>
      <c r="F190" s="140">
        <f t="shared" si="4"/>
        <v>0</v>
      </c>
      <c r="G190" s="141">
        <f t="shared" si="5"/>
        <v>0.99999999999999989</v>
      </c>
    </row>
    <row r="191" spans="1:7" x14ac:dyDescent="0.25">
      <c r="A191" s="94" t="str">
        <f>aux!A164</f>
        <v>3.B.5.d.vii.</v>
      </c>
      <c r="B191" s="94" t="str">
        <f>aux!B164</f>
        <v>Otros</v>
      </c>
      <c r="C191" s="94">
        <f>aux!C164</f>
        <v>0</v>
      </c>
      <c r="D191" s="94">
        <f>aux!D164</f>
        <v>0</v>
      </c>
      <c r="F191" s="140">
        <f t="shared" si="4"/>
        <v>0</v>
      </c>
      <c r="G191" s="141">
        <f t="shared" si="5"/>
        <v>0.99999999999999989</v>
      </c>
    </row>
    <row r="192" spans="1:7" x14ac:dyDescent="0.25">
      <c r="A192" s="94" t="str">
        <f>aux!A165</f>
        <v>3.C.</v>
      </c>
      <c r="B192" s="94" t="str">
        <f>aux!B165</f>
        <v>Cultivo del arroz</v>
      </c>
      <c r="C192" s="94">
        <f>aux!C165</f>
        <v>0</v>
      </c>
      <c r="D192" s="94">
        <f>aux!D165</f>
        <v>0</v>
      </c>
      <c r="F192" s="140">
        <f t="shared" si="4"/>
        <v>0</v>
      </c>
      <c r="G192" s="141">
        <f t="shared" si="5"/>
        <v>0.99999999999999989</v>
      </c>
    </row>
    <row r="193" spans="1:7" x14ac:dyDescent="0.25">
      <c r="A193" s="94" t="str">
        <f>aux!A168</f>
        <v>3.D.1.b.ii.</v>
      </c>
      <c r="B193" s="94" t="str">
        <f>aux!B168</f>
        <v>Lodos aplicados a los suelos</v>
      </c>
      <c r="C193" s="94">
        <f>aux!C168</f>
        <v>0</v>
      </c>
      <c r="D193" s="94">
        <f>aux!D168</f>
        <v>0</v>
      </c>
      <c r="F193" s="140">
        <f t="shared" si="4"/>
        <v>0</v>
      </c>
      <c r="G193" s="141">
        <f t="shared" si="5"/>
        <v>0.99999999999999989</v>
      </c>
    </row>
    <row r="194" spans="1:7" x14ac:dyDescent="0.25">
      <c r="A194" s="94" t="str">
        <f>aux!A169</f>
        <v>3.D.1.b.iii.</v>
      </c>
      <c r="B194" s="94" t="str">
        <f>aux!B169</f>
        <v>Otros fertilizantes orgánicos aplicados a los suelos</v>
      </c>
      <c r="C194" s="94">
        <f>aux!C169</f>
        <v>0</v>
      </c>
      <c r="D194" s="94">
        <f>aux!D169</f>
        <v>0</v>
      </c>
      <c r="F194" s="140">
        <f t="shared" si="4"/>
        <v>0</v>
      </c>
      <c r="G194" s="141">
        <f t="shared" si="5"/>
        <v>0.99999999999999989</v>
      </c>
    </row>
    <row r="195" spans="1:7" x14ac:dyDescent="0.25">
      <c r="A195" s="94" t="str">
        <f>aux!A172</f>
        <v>3.D.1.e.</v>
      </c>
      <c r="B195" s="94" t="str">
        <f>aux!B172</f>
        <v>Mineralización / inmovilización asociada a la pérdida / ganancia de materia orgánica del suelo</v>
      </c>
      <c r="C195" s="94">
        <f>aux!C172</f>
        <v>0</v>
      </c>
      <c r="D195" s="94">
        <f>aux!D172</f>
        <v>0</v>
      </c>
      <c r="F195" s="140">
        <f t="shared" si="4"/>
        <v>0</v>
      </c>
      <c r="G195" s="141">
        <f t="shared" si="5"/>
        <v>0.99999999999999989</v>
      </c>
    </row>
    <row r="196" spans="1:7" x14ac:dyDescent="0.25">
      <c r="A196" s="94" t="str">
        <f>aux!A173</f>
        <v>3.D.1.f.</v>
      </c>
      <c r="B196" s="94" t="str">
        <f>aux!B173</f>
        <v>Cultivo de suelos orgánicos (histosoles)</v>
      </c>
      <c r="C196" s="94">
        <f>aux!C173</f>
        <v>0</v>
      </c>
      <c r="D196" s="94">
        <f>aux!D173</f>
        <v>0</v>
      </c>
      <c r="F196" s="140">
        <f t="shared" si="4"/>
        <v>0</v>
      </c>
      <c r="G196" s="141">
        <f t="shared" si="5"/>
        <v>0.99999999999999989</v>
      </c>
    </row>
    <row r="197" spans="1:7" x14ac:dyDescent="0.25">
      <c r="A197" s="94" t="str">
        <f>aux!A174</f>
        <v>3.D.1.g.</v>
      </c>
      <c r="B197" s="94" t="str">
        <f>aux!B174</f>
        <v>Otros</v>
      </c>
      <c r="C197" s="94">
        <f>aux!C174</f>
        <v>0</v>
      </c>
      <c r="D197" s="94">
        <f>aux!D174</f>
        <v>0</v>
      </c>
      <c r="F197" s="140">
        <f t="shared" ref="F197:F254" si="6">D197/D$1</f>
        <v>0</v>
      </c>
      <c r="G197" s="141">
        <f t="shared" ref="G197:G254" si="7">G196+F197</f>
        <v>0.99999999999999989</v>
      </c>
    </row>
    <row r="198" spans="1:7" x14ac:dyDescent="0.25">
      <c r="A198" s="94" t="str">
        <f>aux!A177</f>
        <v>3.D.2.a.ii.2.</v>
      </c>
      <c r="B198" s="94" t="str">
        <f>aux!B177</f>
        <v>Lodos aplicado a los suelos</v>
      </c>
      <c r="C198" s="94">
        <f>aux!C177</f>
        <v>0</v>
      </c>
      <c r="D198" s="94">
        <f>aux!D177</f>
        <v>0</v>
      </c>
      <c r="F198" s="140">
        <f t="shared" si="6"/>
        <v>0</v>
      </c>
      <c r="G198" s="141">
        <f t="shared" si="7"/>
        <v>0.99999999999999989</v>
      </c>
    </row>
    <row r="199" spans="1:7" x14ac:dyDescent="0.25">
      <c r="A199" s="94" t="str">
        <f>aux!A178</f>
        <v>3.D.2.a.ii.3.</v>
      </c>
      <c r="B199" s="94" t="str">
        <f>aux!B178</f>
        <v>Otros fertilizantes orgánicos aplicados a los suelos</v>
      </c>
      <c r="C199" s="94">
        <f>aux!C178</f>
        <v>0</v>
      </c>
      <c r="D199" s="94">
        <f>aux!D178</f>
        <v>0</v>
      </c>
      <c r="F199" s="140">
        <f t="shared" si="6"/>
        <v>0</v>
      </c>
      <c r="G199" s="141">
        <f t="shared" si="7"/>
        <v>0.99999999999999989</v>
      </c>
    </row>
    <row r="200" spans="1:7" x14ac:dyDescent="0.25">
      <c r="A200" s="94" t="str">
        <f>aux!A180</f>
        <v>3.D.2.b.i.</v>
      </c>
      <c r="B200" s="94" t="str">
        <f>aux!B180</f>
        <v>Fertilizante inorgánicos</v>
      </c>
      <c r="C200" s="94">
        <f>aux!C180</f>
        <v>0</v>
      </c>
      <c r="D200" s="94">
        <f>aux!D180</f>
        <v>0</v>
      </c>
      <c r="F200" s="140">
        <f t="shared" si="6"/>
        <v>0</v>
      </c>
      <c r="G200" s="141">
        <f t="shared" si="7"/>
        <v>0.99999999999999989</v>
      </c>
    </row>
    <row r="201" spans="1:7" x14ac:dyDescent="0.25">
      <c r="A201" s="94" t="str">
        <f>aux!A181</f>
        <v>3.D.2.b.ii.1.</v>
      </c>
      <c r="B201" s="94" t="str">
        <f>aux!B181</f>
        <v>Estiércol animal aplicado a los suelos</v>
      </c>
      <c r="C201" s="94">
        <f>aux!C181</f>
        <v>0</v>
      </c>
      <c r="D201" s="94">
        <f>aux!D181</f>
        <v>0</v>
      </c>
      <c r="F201" s="140">
        <f t="shared" si="6"/>
        <v>0</v>
      </c>
      <c r="G201" s="141">
        <f t="shared" si="7"/>
        <v>0.99999999999999989</v>
      </c>
    </row>
    <row r="202" spans="1:7" x14ac:dyDescent="0.25">
      <c r="A202" s="94" t="str">
        <f>aux!A182</f>
        <v>3.D.2.b.ii.2.</v>
      </c>
      <c r="B202" s="94" t="str">
        <f>aux!B182</f>
        <v>Lodos aplicado a los suelos</v>
      </c>
      <c r="C202" s="94">
        <f>aux!C182</f>
        <v>0</v>
      </c>
      <c r="D202" s="94">
        <f>aux!D182</f>
        <v>0</v>
      </c>
      <c r="F202" s="140">
        <f t="shared" si="6"/>
        <v>0</v>
      </c>
      <c r="G202" s="141">
        <f t="shared" si="7"/>
        <v>0.99999999999999989</v>
      </c>
    </row>
    <row r="203" spans="1:7" x14ac:dyDescent="0.25">
      <c r="A203" s="94" t="str">
        <f>aux!A183</f>
        <v>3.D.2.b.ii.3.</v>
      </c>
      <c r="B203" s="94" t="str">
        <f>aux!B183</f>
        <v>Otros fertilizantes orgánicos aplicados a los suelos</v>
      </c>
      <c r="C203" s="94">
        <f>aux!C183</f>
        <v>0</v>
      </c>
      <c r="D203" s="94">
        <f>aux!D183</f>
        <v>0</v>
      </c>
      <c r="F203" s="140">
        <f t="shared" si="6"/>
        <v>0</v>
      </c>
      <c r="G203" s="141">
        <f t="shared" si="7"/>
        <v>0.99999999999999989</v>
      </c>
    </row>
    <row r="204" spans="1:7" x14ac:dyDescent="0.25">
      <c r="A204" s="94" t="str">
        <f>aux!A184</f>
        <v>3.D.2.b.iii.</v>
      </c>
      <c r="B204" s="94" t="str">
        <f>aux!B184</f>
        <v>Orina y estiércol depositado por animales de pastoreo</v>
      </c>
      <c r="C204" s="94">
        <f>aux!C184</f>
        <v>0</v>
      </c>
      <c r="D204" s="94">
        <f>aux!D184</f>
        <v>0</v>
      </c>
      <c r="F204" s="140">
        <f t="shared" si="6"/>
        <v>0</v>
      </c>
      <c r="G204" s="141">
        <f t="shared" si="7"/>
        <v>0.99999999999999989</v>
      </c>
    </row>
    <row r="205" spans="1:7" x14ac:dyDescent="0.25">
      <c r="A205" s="94" t="str">
        <f>aux!A185</f>
        <v>3.D.2.b.iv.</v>
      </c>
      <c r="B205" s="94" t="str">
        <f>aux!B185</f>
        <v>Residuos de cosechas</v>
      </c>
      <c r="C205" s="94">
        <f>aux!C185</f>
        <v>0</v>
      </c>
      <c r="D205" s="94">
        <f>aux!D185</f>
        <v>0</v>
      </c>
      <c r="F205" s="140">
        <f t="shared" si="6"/>
        <v>0</v>
      </c>
      <c r="G205" s="141">
        <f t="shared" si="7"/>
        <v>0.99999999999999989</v>
      </c>
    </row>
    <row r="206" spans="1:7" x14ac:dyDescent="0.25">
      <c r="A206" s="94" t="str">
        <f>aux!A186</f>
        <v>3.D.2.b.v.</v>
      </c>
      <c r="B206" s="94" t="str">
        <f>aux!B186</f>
        <v>Mineralización / inmovilización asociada a la pérdida / ganancia de materia orgánica del suelo</v>
      </c>
      <c r="C206" s="94">
        <f>aux!C186</f>
        <v>0</v>
      </c>
      <c r="D206" s="94">
        <f>aux!D186</f>
        <v>0</v>
      </c>
      <c r="F206" s="140">
        <f t="shared" si="6"/>
        <v>0</v>
      </c>
      <c r="G206" s="141">
        <f t="shared" si="7"/>
        <v>0.99999999999999989</v>
      </c>
    </row>
    <row r="207" spans="1:7" x14ac:dyDescent="0.25">
      <c r="A207" s="94" t="str">
        <f>aux!A187</f>
        <v>3.E.</v>
      </c>
      <c r="B207" s="94" t="str">
        <f>aux!B187</f>
        <v>Quema prescrita de sabanas</v>
      </c>
      <c r="C207" s="94">
        <f>aux!C187</f>
        <v>0</v>
      </c>
      <c r="D207" s="94">
        <f>aux!D187</f>
        <v>0</v>
      </c>
      <c r="F207" s="140">
        <f t="shared" si="6"/>
        <v>0</v>
      </c>
      <c r="G207" s="141">
        <f t="shared" si="7"/>
        <v>0.99999999999999989</v>
      </c>
    </row>
    <row r="208" spans="1:7" x14ac:dyDescent="0.25">
      <c r="A208" s="94" t="str">
        <f>aux!A189</f>
        <v>3.G.</v>
      </c>
      <c r="B208" s="94" t="str">
        <f>aux!B189</f>
        <v>Encalado</v>
      </c>
      <c r="C208" s="94">
        <f>aux!C189</f>
        <v>0</v>
      </c>
      <c r="D208" s="94">
        <f>aux!D189</f>
        <v>0</v>
      </c>
      <c r="F208" s="140">
        <f t="shared" si="6"/>
        <v>0</v>
      </c>
      <c r="G208" s="141">
        <f t="shared" si="7"/>
        <v>0.99999999999999989</v>
      </c>
    </row>
    <row r="209" spans="1:7" x14ac:dyDescent="0.25">
      <c r="A209" s="94" t="str">
        <f>aux!A191</f>
        <v>3.I.</v>
      </c>
      <c r="B209" s="94" t="str">
        <f>aux!B191</f>
        <v>Otros fertilizantes que contienen carbono</v>
      </c>
      <c r="C209" s="94">
        <f>aux!C191</f>
        <v>0</v>
      </c>
      <c r="D209" s="94">
        <f>aux!D191</f>
        <v>0</v>
      </c>
      <c r="F209" s="140">
        <f t="shared" si="6"/>
        <v>0</v>
      </c>
      <c r="G209" s="141">
        <f t="shared" si="7"/>
        <v>0.99999999999999989</v>
      </c>
    </row>
    <row r="210" spans="1:7" x14ac:dyDescent="0.25">
      <c r="A210" s="94" t="str">
        <f>aux!A192</f>
        <v>3.J.</v>
      </c>
      <c r="B210" s="94" t="str">
        <f>aux!B192</f>
        <v>Otros</v>
      </c>
      <c r="C210" s="94">
        <f>aux!C192</f>
        <v>0</v>
      </c>
      <c r="D210" s="94">
        <f>aux!D192</f>
        <v>0</v>
      </c>
      <c r="F210" s="140">
        <f t="shared" si="6"/>
        <v>0</v>
      </c>
      <c r="G210" s="141">
        <f t="shared" si="7"/>
        <v>0.99999999999999989</v>
      </c>
    </row>
    <row r="211" spans="1:7" x14ac:dyDescent="0.25">
      <c r="A211" s="94" t="str">
        <f>aux!A193</f>
        <v>4.A.1.a.i.1.a.</v>
      </c>
      <c r="B211" s="94" t="str">
        <f>aux!B193</f>
        <v>Alerce</v>
      </c>
      <c r="C211" s="94">
        <f>aux!C193</f>
        <v>0</v>
      </c>
      <c r="D211" s="94">
        <f>aux!D193</f>
        <v>0</v>
      </c>
      <c r="F211" s="140">
        <f t="shared" si="6"/>
        <v>0</v>
      </c>
      <c r="G211" s="141">
        <f t="shared" si="7"/>
        <v>0.99999999999999989</v>
      </c>
    </row>
    <row r="212" spans="1:7" x14ac:dyDescent="0.25">
      <c r="A212" s="94" t="str">
        <f>aux!A194</f>
        <v>4.A.1.a.i.1.b.</v>
      </c>
      <c r="B212" s="94" t="str">
        <f>aux!B194</f>
        <v>Ciprés Guaitecas</v>
      </c>
      <c r="C212" s="94">
        <f>aux!C194</f>
        <v>0</v>
      </c>
      <c r="D212" s="94">
        <f>aux!D194</f>
        <v>0</v>
      </c>
      <c r="F212" s="140">
        <f t="shared" si="6"/>
        <v>0</v>
      </c>
      <c r="G212" s="141">
        <f t="shared" si="7"/>
        <v>0.99999999999999989</v>
      </c>
    </row>
    <row r="213" spans="1:7" x14ac:dyDescent="0.25">
      <c r="A213" s="94" t="str">
        <f>aux!A195</f>
        <v>4.A.1.a.i.1.c.</v>
      </c>
      <c r="B213" s="94" t="str">
        <f>aux!B195</f>
        <v>Araucaria</v>
      </c>
      <c r="C213" s="94">
        <f>aux!C195</f>
        <v>0</v>
      </c>
      <c r="D213" s="94">
        <f>aux!D195</f>
        <v>0</v>
      </c>
      <c r="F213" s="140">
        <f t="shared" si="6"/>
        <v>0</v>
      </c>
      <c r="G213" s="141">
        <f t="shared" si="7"/>
        <v>0.99999999999999989</v>
      </c>
    </row>
    <row r="214" spans="1:7" x14ac:dyDescent="0.25">
      <c r="A214" s="94" t="str">
        <f>aux!A196</f>
        <v>4.A.1.a.i.1.d.</v>
      </c>
      <c r="B214" s="94" t="str">
        <f>aux!B196</f>
        <v>Ciprés Cordillera</v>
      </c>
      <c r="C214" s="94">
        <f>aux!C196</f>
        <v>0</v>
      </c>
      <c r="D214" s="94">
        <f>aux!D196</f>
        <v>0</v>
      </c>
      <c r="F214" s="140">
        <f t="shared" si="6"/>
        <v>0</v>
      </c>
      <c r="G214" s="141">
        <f t="shared" si="7"/>
        <v>0.99999999999999989</v>
      </c>
    </row>
    <row r="215" spans="1:7" x14ac:dyDescent="0.25">
      <c r="A215" s="94" t="str">
        <f>aux!A197</f>
        <v>4.A.1.a.i.1.e.</v>
      </c>
      <c r="B215" s="94" t="str">
        <f>aux!B197</f>
        <v>Palma Chilena</v>
      </c>
      <c r="C215" s="94">
        <f>aux!C197</f>
        <v>0</v>
      </c>
      <c r="D215" s="94">
        <f>aux!D197</f>
        <v>0</v>
      </c>
      <c r="F215" s="140">
        <f t="shared" si="6"/>
        <v>0</v>
      </c>
      <c r="G215" s="141">
        <f t="shared" si="7"/>
        <v>0.99999999999999989</v>
      </c>
    </row>
    <row r="216" spans="1:7" x14ac:dyDescent="0.25">
      <c r="A216" s="94" t="str">
        <f>aux!A198</f>
        <v>4.A.1.a.i.1.f.</v>
      </c>
      <c r="B216" s="94" t="str">
        <f>aux!B198</f>
        <v>Lenga</v>
      </c>
      <c r="C216" s="94">
        <f>aux!C198</f>
        <v>0</v>
      </c>
      <c r="D216" s="94">
        <f>aux!D198</f>
        <v>0</v>
      </c>
      <c r="F216" s="140">
        <f t="shared" si="6"/>
        <v>0</v>
      </c>
      <c r="G216" s="141">
        <f t="shared" si="7"/>
        <v>0.99999999999999989</v>
      </c>
    </row>
    <row r="217" spans="1:7" x14ac:dyDescent="0.25">
      <c r="A217" s="94" t="str">
        <f>aux!A199</f>
        <v>4.A.1.a.i.1.g.</v>
      </c>
      <c r="B217" s="94" t="str">
        <f>aux!B199</f>
        <v>Coihue Magallanes</v>
      </c>
      <c r="C217" s="94">
        <f>aux!C199</f>
        <v>0</v>
      </c>
      <c r="D217" s="94">
        <f>aux!D199</f>
        <v>0</v>
      </c>
      <c r="F217" s="140">
        <f t="shared" si="6"/>
        <v>0</v>
      </c>
      <c r="G217" s="141">
        <f t="shared" si="7"/>
        <v>0.99999999999999989</v>
      </c>
    </row>
    <row r="218" spans="1:7" x14ac:dyDescent="0.25">
      <c r="A218" s="94" t="str">
        <f>aux!A200</f>
        <v>4.A.1.a.i.1.h.</v>
      </c>
      <c r="B218" s="94" t="str">
        <f>aux!B200</f>
        <v>Ro-Hualo</v>
      </c>
      <c r="C218" s="94">
        <f>aux!C200</f>
        <v>0</v>
      </c>
      <c r="D218" s="94">
        <f>aux!D200</f>
        <v>0</v>
      </c>
      <c r="F218" s="140">
        <f t="shared" si="6"/>
        <v>0</v>
      </c>
      <c r="G218" s="141">
        <f t="shared" si="7"/>
        <v>0.99999999999999989</v>
      </c>
    </row>
    <row r="219" spans="1:7" x14ac:dyDescent="0.25">
      <c r="A219" s="94" t="str">
        <f>aux!A201</f>
        <v>4.A.1.a.i.1.i.</v>
      </c>
      <c r="B219" s="94" t="str">
        <f>aux!B201</f>
        <v>RoRaCo</v>
      </c>
      <c r="C219" s="94">
        <f>aux!C201</f>
        <v>0</v>
      </c>
      <c r="D219" s="94">
        <f>aux!D201</f>
        <v>0</v>
      </c>
      <c r="F219" s="140">
        <f t="shared" si="6"/>
        <v>0</v>
      </c>
      <c r="G219" s="141">
        <f t="shared" si="7"/>
        <v>0.99999999999999989</v>
      </c>
    </row>
    <row r="220" spans="1:7" x14ac:dyDescent="0.25">
      <c r="A220" s="94" t="str">
        <f>aux!A202</f>
        <v>4.A.1.a.i.1.j.</v>
      </c>
      <c r="B220" s="94" t="str">
        <f>aux!B202</f>
        <v>CoRaTe</v>
      </c>
      <c r="C220" s="94">
        <f>aux!C202</f>
        <v>0</v>
      </c>
      <c r="D220" s="94">
        <f>aux!D202</f>
        <v>0</v>
      </c>
      <c r="F220" s="140">
        <f t="shared" si="6"/>
        <v>0</v>
      </c>
      <c r="G220" s="141">
        <f t="shared" si="7"/>
        <v>0.99999999999999989</v>
      </c>
    </row>
    <row r="221" spans="1:7" x14ac:dyDescent="0.25">
      <c r="A221" s="94" t="str">
        <f>aux!A203</f>
        <v>4.A.1.a.i.1.k.</v>
      </c>
      <c r="B221" s="94" t="str">
        <f>aux!B203</f>
        <v>Esclerófilo</v>
      </c>
      <c r="C221" s="94">
        <f>aux!C203</f>
        <v>0</v>
      </c>
      <c r="D221" s="94">
        <f>aux!D203</f>
        <v>0</v>
      </c>
      <c r="F221" s="140">
        <f t="shared" si="6"/>
        <v>0</v>
      </c>
      <c r="G221" s="141">
        <f t="shared" si="7"/>
        <v>0.99999999999999989</v>
      </c>
    </row>
    <row r="222" spans="1:7" x14ac:dyDescent="0.25">
      <c r="A222" s="94" t="str">
        <f>aux!A204</f>
        <v>4.A.1.a.i.1.l.</v>
      </c>
      <c r="B222" s="94" t="str">
        <f>aux!B204</f>
        <v>Siempreverde</v>
      </c>
      <c r="C222" s="94">
        <f>aux!C204</f>
        <v>0</v>
      </c>
      <c r="D222" s="94">
        <f>aux!D204</f>
        <v>0</v>
      </c>
      <c r="F222" s="140">
        <f t="shared" si="6"/>
        <v>0</v>
      </c>
      <c r="G222" s="141">
        <f t="shared" si="7"/>
        <v>0.99999999999999989</v>
      </c>
    </row>
    <row r="223" spans="1:7" x14ac:dyDescent="0.25">
      <c r="A223" s="94" t="str">
        <f>aux!A206</f>
        <v>4.A.1.a.i.3.</v>
      </c>
      <c r="B223" s="94" t="str">
        <f>aux!B206</f>
        <v>Parques y reservas nacionales</v>
      </c>
      <c r="C223" s="94">
        <f>aux!C206</f>
        <v>0</v>
      </c>
      <c r="D223" s="94">
        <f>aux!D206</f>
        <v>0</v>
      </c>
      <c r="F223" s="140">
        <f t="shared" si="6"/>
        <v>0</v>
      </c>
      <c r="G223" s="141">
        <f t="shared" si="7"/>
        <v>0.99999999999999989</v>
      </c>
    </row>
    <row r="224" spans="1:7" x14ac:dyDescent="0.25">
      <c r="A224" s="94" t="str">
        <f>aux!A208</f>
        <v>4.A.1.b.i.1.</v>
      </c>
      <c r="B224" s="94" t="str">
        <f>aux!B208</f>
        <v>Trozas P. radiata</v>
      </c>
      <c r="C224" s="94">
        <f>aux!C208</f>
        <v>0</v>
      </c>
      <c r="D224" s="94">
        <f>aux!D208</f>
        <v>0</v>
      </c>
      <c r="F224" s="140">
        <f t="shared" si="6"/>
        <v>0</v>
      </c>
      <c r="G224" s="141">
        <f t="shared" si="7"/>
        <v>0.99999999999999989</v>
      </c>
    </row>
    <row r="225" spans="1:7" x14ac:dyDescent="0.25">
      <c r="A225" s="94" t="str">
        <f>aux!A209</f>
        <v>4.A.1.b.i.2.</v>
      </c>
      <c r="B225" s="94" t="str">
        <f>aux!B209</f>
        <v>Trozas Eucalyptus spp.</v>
      </c>
      <c r="C225" s="94">
        <f>aux!C209</f>
        <v>0</v>
      </c>
      <c r="D225" s="94">
        <f>aux!D209</f>
        <v>0</v>
      </c>
      <c r="F225" s="140">
        <f t="shared" si="6"/>
        <v>0</v>
      </c>
      <c r="G225" s="141">
        <f t="shared" si="7"/>
        <v>0.99999999999999989</v>
      </c>
    </row>
    <row r="226" spans="1:7" x14ac:dyDescent="0.25">
      <c r="A226" s="94" t="str">
        <f>aux!A210</f>
        <v>4.A.1.b.i.3.</v>
      </c>
      <c r="B226" s="94" t="str">
        <f>aux!B210</f>
        <v>Trozas otras exóticas</v>
      </c>
      <c r="C226" s="94">
        <f>aux!C210</f>
        <v>0</v>
      </c>
      <c r="D226" s="94">
        <f>aux!D210</f>
        <v>0</v>
      </c>
      <c r="F226" s="140">
        <f t="shared" si="6"/>
        <v>0</v>
      </c>
      <c r="G226" s="141">
        <f t="shared" si="7"/>
        <v>0.99999999999999989</v>
      </c>
    </row>
    <row r="227" spans="1:7" x14ac:dyDescent="0.25">
      <c r="A227" s="94" t="str">
        <f>aux!A211</f>
        <v>4.A.1.b.i.4.</v>
      </c>
      <c r="B227" s="94" t="str">
        <f>aux!B211</f>
        <v>Trozas especies nativas</v>
      </c>
      <c r="C227" s="94">
        <f>aux!C211</f>
        <v>0</v>
      </c>
      <c r="D227" s="94">
        <f>aux!D211</f>
        <v>0</v>
      </c>
      <c r="F227" s="140">
        <f t="shared" si="6"/>
        <v>0</v>
      </c>
      <c r="G227" s="141">
        <f t="shared" si="7"/>
        <v>0.99999999999999989</v>
      </c>
    </row>
    <row r="228" spans="1:7" x14ac:dyDescent="0.25">
      <c r="A228" s="94" t="str">
        <f>aux!A212</f>
        <v>4.A.1.b.ii.1.</v>
      </c>
      <c r="B228" s="94" t="str">
        <f>aux!B212</f>
        <v>Leña especies nativas</v>
      </c>
      <c r="C228" s="94">
        <f>aux!C212</f>
        <v>0</v>
      </c>
      <c r="D228" s="94">
        <f>aux!D212</f>
        <v>0</v>
      </c>
      <c r="F228" s="140">
        <f t="shared" si="6"/>
        <v>0</v>
      </c>
      <c r="G228" s="141">
        <f t="shared" si="7"/>
        <v>0.99999999999999989</v>
      </c>
    </row>
    <row r="229" spans="1:7" x14ac:dyDescent="0.25">
      <c r="A229" s="94" t="str">
        <f>aux!A213</f>
        <v>4.A.1.b.ii.2.</v>
      </c>
      <c r="B229" s="94" t="str">
        <f>aux!B213</f>
        <v>Leña especies exótica</v>
      </c>
      <c r="C229" s="94">
        <f>aux!C213</f>
        <v>0</v>
      </c>
      <c r="D229" s="94">
        <f>aux!D213</f>
        <v>0</v>
      </c>
      <c r="F229" s="140">
        <f t="shared" si="6"/>
        <v>0</v>
      </c>
      <c r="G229" s="141">
        <f t="shared" si="7"/>
        <v>0.99999999999999989</v>
      </c>
    </row>
    <row r="230" spans="1:7" x14ac:dyDescent="0.25">
      <c r="A230" s="94" t="str">
        <f>aux!A215</f>
        <v>4.A.1.c.</v>
      </c>
      <c r="B230" s="94" t="str">
        <f>aux!B215</f>
        <v>Tierras forestales con cambio de vegetación</v>
      </c>
      <c r="C230" s="94">
        <f>aux!C215</f>
        <v>0</v>
      </c>
      <c r="D230" s="94">
        <f>aux!D215</f>
        <v>0</v>
      </c>
      <c r="F230" s="140">
        <f t="shared" si="6"/>
        <v>0</v>
      </c>
      <c r="G230" s="141">
        <f t="shared" si="7"/>
        <v>0.99999999999999989</v>
      </c>
    </row>
    <row r="231" spans="1:7" x14ac:dyDescent="0.25">
      <c r="A231" s="94" t="str">
        <f>aux!A216</f>
        <v>4.A.2.a.i.</v>
      </c>
      <c r="B231" s="94" t="str">
        <f>aux!B216</f>
        <v>Tierras de cultivo convertidas en bosque nativo</v>
      </c>
      <c r="C231" s="94">
        <f>aux!C216</f>
        <v>0</v>
      </c>
      <c r="D231" s="94">
        <f>aux!D216</f>
        <v>0</v>
      </c>
      <c r="F231" s="140">
        <f t="shared" si="6"/>
        <v>0</v>
      </c>
      <c r="G231" s="141">
        <f t="shared" si="7"/>
        <v>0.99999999999999989</v>
      </c>
    </row>
    <row r="232" spans="1:7" x14ac:dyDescent="0.25">
      <c r="A232" s="94" t="str">
        <f>aux!A217</f>
        <v>4.A.2.a.ii.</v>
      </c>
      <c r="B232" s="94" t="str">
        <f>aux!B217</f>
        <v>Tierras de cultivo convertidas en plantaciones forestales</v>
      </c>
      <c r="C232" s="94">
        <f>aux!C217</f>
        <v>0</v>
      </c>
      <c r="D232" s="94">
        <f>aux!D217</f>
        <v>0</v>
      </c>
      <c r="F232" s="140">
        <f t="shared" si="6"/>
        <v>0</v>
      </c>
      <c r="G232" s="141">
        <f t="shared" si="7"/>
        <v>0.99999999999999989</v>
      </c>
    </row>
    <row r="233" spans="1:7" x14ac:dyDescent="0.25">
      <c r="A233" s="94" t="str">
        <f>aux!A218</f>
        <v>4.A.2.b.i.</v>
      </c>
      <c r="B233" s="94" t="str">
        <f>aux!B218</f>
        <v>Pastizales convertidos en bosque nativo</v>
      </c>
      <c r="C233" s="94">
        <f>aux!C218</f>
        <v>0</v>
      </c>
      <c r="D233" s="94">
        <f>aux!D218</f>
        <v>0</v>
      </c>
      <c r="F233" s="140">
        <f t="shared" si="6"/>
        <v>0</v>
      </c>
      <c r="G233" s="141">
        <f t="shared" si="7"/>
        <v>0.99999999999999989</v>
      </c>
    </row>
    <row r="234" spans="1:7" x14ac:dyDescent="0.25">
      <c r="A234" s="94" t="str">
        <f>aux!A220</f>
        <v>4.A.2.c.i.</v>
      </c>
      <c r="B234" s="94" t="str">
        <f>aux!B220</f>
        <v>Humedales convertidos en bosque nativo</v>
      </c>
      <c r="C234" s="94">
        <f>aux!C220</f>
        <v>0</v>
      </c>
      <c r="D234" s="94">
        <f>aux!D220</f>
        <v>0</v>
      </c>
      <c r="F234" s="140">
        <f t="shared" si="6"/>
        <v>0</v>
      </c>
      <c r="G234" s="141">
        <f t="shared" si="7"/>
        <v>0.99999999999999989</v>
      </c>
    </row>
    <row r="235" spans="1:7" x14ac:dyDescent="0.25">
      <c r="A235" s="94" t="str">
        <f>aux!A221</f>
        <v>4.A.2.c.ii.</v>
      </c>
      <c r="B235" s="94" t="str">
        <f>aux!B221</f>
        <v>Humedales convertidos en plantaciones forestales</v>
      </c>
      <c r="C235" s="94">
        <f>aux!C221</f>
        <v>0</v>
      </c>
      <c r="D235" s="94">
        <f>aux!D221</f>
        <v>0</v>
      </c>
      <c r="F235" s="140">
        <f t="shared" si="6"/>
        <v>0</v>
      </c>
      <c r="G235" s="141">
        <f t="shared" si="7"/>
        <v>0.99999999999999989</v>
      </c>
    </row>
    <row r="236" spans="1:7" x14ac:dyDescent="0.25">
      <c r="A236" s="94" t="str">
        <f>aux!A222</f>
        <v>4.A.2.d.i.</v>
      </c>
      <c r="B236" s="94" t="str">
        <f>aux!B222</f>
        <v>Asentamientos convertidos en bosque nativo</v>
      </c>
      <c r="C236" s="94">
        <f>aux!C222</f>
        <v>0</v>
      </c>
      <c r="D236" s="94">
        <f>aux!D222</f>
        <v>0</v>
      </c>
      <c r="F236" s="140">
        <f t="shared" si="6"/>
        <v>0</v>
      </c>
      <c r="G236" s="141">
        <f t="shared" si="7"/>
        <v>0.99999999999999989</v>
      </c>
    </row>
    <row r="237" spans="1:7" x14ac:dyDescent="0.25">
      <c r="A237" s="94" t="str">
        <f>aux!A223</f>
        <v>4.A.2.d.ii.</v>
      </c>
      <c r="B237" s="94" t="str">
        <f>aux!B223</f>
        <v>Asentamientos convertidos en plantaciones forestales</v>
      </c>
      <c r="C237" s="94">
        <f>aux!C223</f>
        <v>0</v>
      </c>
      <c r="D237" s="94">
        <f>aux!D223</f>
        <v>0</v>
      </c>
      <c r="F237" s="140">
        <f t="shared" si="6"/>
        <v>0</v>
      </c>
      <c r="G237" s="141">
        <f t="shared" si="7"/>
        <v>0.99999999999999989</v>
      </c>
    </row>
    <row r="238" spans="1:7" x14ac:dyDescent="0.25">
      <c r="A238" s="94" t="str">
        <f>aux!A224</f>
        <v>4.A.2.e.i.</v>
      </c>
      <c r="B238" s="94" t="str">
        <f>aux!B224</f>
        <v>Otras tierras convertidas en bosque nativo</v>
      </c>
      <c r="C238" s="94">
        <f>aux!C224</f>
        <v>0</v>
      </c>
      <c r="D238" s="94">
        <f>aux!D224</f>
        <v>0</v>
      </c>
      <c r="F238" s="140">
        <f t="shared" si="6"/>
        <v>0</v>
      </c>
      <c r="G238" s="141">
        <f t="shared" si="7"/>
        <v>0.99999999999999989</v>
      </c>
    </row>
    <row r="239" spans="1:7" x14ac:dyDescent="0.25">
      <c r="A239" s="94" t="str">
        <f>aux!A225</f>
        <v>4.A.2.e.ii.</v>
      </c>
      <c r="B239" s="94" t="str">
        <f>aux!B225</f>
        <v>Otras tierras convertidas en plantaciones forestales</v>
      </c>
      <c r="C239" s="94">
        <f>aux!C225</f>
        <v>0</v>
      </c>
      <c r="D239" s="94">
        <f>aux!D225</f>
        <v>0</v>
      </c>
      <c r="F239" s="140">
        <f t="shared" si="6"/>
        <v>0</v>
      </c>
      <c r="G239" s="141">
        <f t="shared" si="7"/>
        <v>0.99999999999999989</v>
      </c>
    </row>
    <row r="240" spans="1:7" x14ac:dyDescent="0.25">
      <c r="A240" s="94" t="str">
        <f>aux!A226</f>
        <v>4.B.1.</v>
      </c>
      <c r="B240" s="94" t="str">
        <f>aux!B226</f>
        <v>Tierras de cultivo que permanecen como tales</v>
      </c>
      <c r="C240" s="94">
        <f>aux!C226</f>
        <v>0</v>
      </c>
      <c r="D240" s="94">
        <f>aux!D226</f>
        <v>0</v>
      </c>
      <c r="F240" s="140">
        <f t="shared" si="6"/>
        <v>0</v>
      </c>
      <c r="G240" s="141">
        <f t="shared" si="7"/>
        <v>0.99999999999999989</v>
      </c>
    </row>
    <row r="241" spans="1:7" x14ac:dyDescent="0.25">
      <c r="A241" s="94" t="str">
        <f>aux!A227</f>
        <v>4.B.2.</v>
      </c>
      <c r="B241" s="94" t="str">
        <f>aux!B227</f>
        <v>Tierras convertidas en tierras de cultivo</v>
      </c>
      <c r="C241" s="94">
        <f>aux!C227</f>
        <v>0</v>
      </c>
      <c r="D241" s="94">
        <f>aux!D227</f>
        <v>0</v>
      </c>
      <c r="F241" s="140">
        <f t="shared" si="6"/>
        <v>0</v>
      </c>
      <c r="G241" s="141">
        <f t="shared" si="7"/>
        <v>0.99999999999999989</v>
      </c>
    </row>
    <row r="242" spans="1:7" x14ac:dyDescent="0.25">
      <c r="A242" s="94" t="str">
        <f>aux!A229</f>
        <v>4.C.2.</v>
      </c>
      <c r="B242" s="94" t="str">
        <f>aux!B229</f>
        <v>Tierras convertidas en pastizales</v>
      </c>
      <c r="C242" s="94">
        <f>aux!C229</f>
        <v>0</v>
      </c>
      <c r="D242" s="94">
        <f>aux!D229</f>
        <v>0</v>
      </c>
      <c r="F242" s="140">
        <f t="shared" si="6"/>
        <v>0</v>
      </c>
      <c r="G242" s="141">
        <f t="shared" si="7"/>
        <v>0.99999999999999989</v>
      </c>
    </row>
    <row r="243" spans="1:7" x14ac:dyDescent="0.25">
      <c r="A243" s="94" t="str">
        <f>aux!A230</f>
        <v>4.D.1.</v>
      </c>
      <c r="B243" s="94" t="str">
        <f>aux!B230</f>
        <v>Humedales que permanecen como tales</v>
      </c>
      <c r="C243" s="94">
        <f>aux!C230</f>
        <v>0</v>
      </c>
      <c r="D243" s="94">
        <f>aux!D230</f>
        <v>0</v>
      </c>
      <c r="F243" s="140">
        <f t="shared" si="6"/>
        <v>0</v>
      </c>
      <c r="G243" s="141">
        <f t="shared" si="7"/>
        <v>0.99999999999999989</v>
      </c>
    </row>
    <row r="244" spans="1:7" x14ac:dyDescent="0.25">
      <c r="A244" s="94" t="str">
        <f>aux!A231</f>
        <v>4.D.2.</v>
      </c>
      <c r="B244" s="94" t="str">
        <f>aux!B231</f>
        <v>Tierras convertidas en humedales</v>
      </c>
      <c r="C244" s="94">
        <f>aux!C231</f>
        <v>0</v>
      </c>
      <c r="D244" s="94">
        <f>aux!D231</f>
        <v>0</v>
      </c>
      <c r="F244" s="140">
        <f t="shared" si="6"/>
        <v>0</v>
      </c>
      <c r="G244" s="141">
        <f t="shared" si="7"/>
        <v>0.99999999999999989</v>
      </c>
    </row>
    <row r="245" spans="1:7" x14ac:dyDescent="0.25">
      <c r="A245" s="94" t="str">
        <f>aux!A232</f>
        <v>4.E.1.</v>
      </c>
      <c r="B245" s="94" t="str">
        <f>aux!B232</f>
        <v>Asentamientos que permanecen como tales</v>
      </c>
      <c r="C245" s="94">
        <f>aux!C232</f>
        <v>0</v>
      </c>
      <c r="D245" s="94">
        <f>aux!D232</f>
        <v>0</v>
      </c>
      <c r="F245" s="140">
        <f t="shared" si="6"/>
        <v>0</v>
      </c>
      <c r="G245" s="141">
        <f t="shared" si="7"/>
        <v>0.99999999999999989</v>
      </c>
    </row>
    <row r="246" spans="1:7" x14ac:dyDescent="0.25">
      <c r="A246" s="94" t="str">
        <f>aux!A233</f>
        <v>4.E.2.</v>
      </c>
      <c r="B246" s="94" t="str">
        <f>aux!B233</f>
        <v>Tierras convertidas en asentamientos</v>
      </c>
      <c r="C246" s="94">
        <f>aux!C233</f>
        <v>0</v>
      </c>
      <c r="D246" s="94">
        <f>aux!D233</f>
        <v>0</v>
      </c>
      <c r="F246" s="140">
        <f t="shared" si="6"/>
        <v>0</v>
      </c>
      <c r="G246" s="141">
        <f t="shared" si="7"/>
        <v>0.99999999999999989</v>
      </c>
    </row>
    <row r="247" spans="1:7" x14ac:dyDescent="0.25">
      <c r="A247" s="94" t="str">
        <f>aux!A234</f>
        <v>4.F.1.</v>
      </c>
      <c r="B247" s="94" t="str">
        <f>aux!B234</f>
        <v>Otras tierras que permanecen como tales</v>
      </c>
      <c r="C247" s="94">
        <f>aux!C234</f>
        <v>0</v>
      </c>
      <c r="D247" s="94">
        <f>aux!D234</f>
        <v>0</v>
      </c>
      <c r="F247" s="140">
        <f t="shared" si="6"/>
        <v>0</v>
      </c>
      <c r="G247" s="141">
        <f t="shared" si="7"/>
        <v>0.99999999999999989</v>
      </c>
    </row>
    <row r="248" spans="1:7" x14ac:dyDescent="0.25">
      <c r="A248" s="94" t="str">
        <f>aux!A235</f>
        <v>4.F.2.</v>
      </c>
      <c r="B248" s="94" t="str">
        <f>aux!B235</f>
        <v>Tierras convertidas en otras tierras</v>
      </c>
      <c r="C248" s="94">
        <f>aux!C235</f>
        <v>0</v>
      </c>
      <c r="D248" s="94">
        <f>aux!D235</f>
        <v>0</v>
      </c>
      <c r="F248" s="140">
        <f t="shared" si="6"/>
        <v>0</v>
      </c>
      <c r="G248" s="141">
        <f t="shared" si="7"/>
        <v>0.99999999999999989</v>
      </c>
    </row>
    <row r="249" spans="1:7" x14ac:dyDescent="0.25">
      <c r="A249" s="94" t="str">
        <f>aux!A236</f>
        <v>4.G.</v>
      </c>
      <c r="B249" s="94" t="str">
        <f>aux!B236</f>
        <v>Productos de madera recolectada</v>
      </c>
      <c r="C249" s="94">
        <f>aux!C236</f>
        <v>0</v>
      </c>
      <c r="D249" s="94">
        <f>aux!D236</f>
        <v>0</v>
      </c>
      <c r="F249" s="140">
        <f t="shared" si="6"/>
        <v>0</v>
      </c>
      <c r="G249" s="141">
        <f t="shared" si="7"/>
        <v>0.99999999999999989</v>
      </c>
    </row>
    <row r="250" spans="1:7" x14ac:dyDescent="0.25">
      <c r="A250" s="94" t="str">
        <f>aux!A237</f>
        <v>4.H.</v>
      </c>
      <c r="B250" s="94" t="str">
        <f>aux!B237</f>
        <v>Otros (sírvase especificar)</v>
      </c>
      <c r="C250" s="94">
        <f>aux!C237</f>
        <v>0</v>
      </c>
      <c r="D250" s="94">
        <f>aux!D237</f>
        <v>0</v>
      </c>
      <c r="F250" s="140">
        <f t="shared" si="6"/>
        <v>0</v>
      </c>
      <c r="G250" s="141">
        <f t="shared" si="7"/>
        <v>0.99999999999999989</v>
      </c>
    </row>
    <row r="251" spans="1:7" x14ac:dyDescent="0.25">
      <c r="A251" s="94" t="str">
        <f>aux!A244</f>
        <v>5.E.</v>
      </c>
      <c r="B251" s="94" t="str">
        <f>aux!B244</f>
        <v>Otros</v>
      </c>
      <c r="C251" s="94">
        <f>aux!C244</f>
        <v>0</v>
      </c>
      <c r="D251" s="94">
        <f>aux!D244</f>
        <v>0</v>
      </c>
      <c r="F251" s="140">
        <f t="shared" si="6"/>
        <v>0</v>
      </c>
      <c r="G251" s="141">
        <f t="shared" si="7"/>
        <v>0.99999999999999989</v>
      </c>
    </row>
    <row r="252" spans="1:7" x14ac:dyDescent="0.25">
      <c r="A252" s="94" t="str">
        <f>aux!A249</f>
        <v>I.4.1</v>
      </c>
      <c r="B252" s="94" t="str">
        <f>aux!B249</f>
        <v>Otras industrias de la energía (electricidad)</v>
      </c>
      <c r="C252" s="94">
        <f>aux!C249</f>
        <v>0</v>
      </c>
      <c r="D252" s="94">
        <f>aux!D249</f>
        <v>0</v>
      </c>
      <c r="F252" s="140">
        <f t="shared" si="6"/>
        <v>0</v>
      </c>
      <c r="G252" s="141">
        <f t="shared" si="7"/>
        <v>0.99999999999999989</v>
      </c>
    </row>
    <row r="253" spans="1:7" x14ac:dyDescent="0.25">
      <c r="A253" s="94" t="str">
        <f>aux!A253</f>
        <v>II.2</v>
      </c>
      <c r="B253" s="94" t="str">
        <f>aux!B253</f>
        <v>Ferroviario (electricidad)</v>
      </c>
      <c r="C253" s="94">
        <f>aux!C253</f>
        <v>0</v>
      </c>
      <c r="D253" s="94">
        <f>aux!D253</f>
        <v>0</v>
      </c>
      <c r="F253" s="140">
        <f t="shared" si="6"/>
        <v>0</v>
      </c>
      <c r="G253" s="141">
        <f t="shared" si="7"/>
        <v>0.99999999999999989</v>
      </c>
    </row>
    <row r="254" spans="1:7" x14ac:dyDescent="0.25">
      <c r="A254" s="94" t="str">
        <f>aux!A254</f>
        <v>II.3</v>
      </c>
      <c r="B254" s="94" t="str">
        <f>aux!B254</f>
        <v>Transporte marítimo (electricidad)</v>
      </c>
      <c r="C254" s="94">
        <f>aux!C254</f>
        <v>0</v>
      </c>
      <c r="D254" s="94">
        <f>aux!D254</f>
        <v>0</v>
      </c>
      <c r="F254" s="140">
        <f t="shared" si="6"/>
        <v>0</v>
      </c>
      <c r="G254" s="141">
        <f t="shared" si="7"/>
        <v>0.99999999999999989</v>
      </c>
    </row>
  </sheetData>
  <autoFilter ref="A2:D254">
    <sortState ref="A3:D254">
      <sortCondition descending="1" ref="D2:D254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W48"/>
  <sheetViews>
    <sheetView topLeftCell="K1" zoomScale="80" zoomScaleNormal="80" workbookViewId="0">
      <selection activeCell="O48" sqref="O48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4</v>
      </c>
    </row>
    <row r="2" spans="1:23" x14ac:dyDescent="0.25">
      <c r="C2" s="105" t="s">
        <v>821</v>
      </c>
      <c r="D2" s="106">
        <f>D5-'CO2'!AE4</f>
        <v>0</v>
      </c>
      <c r="E2" s="106">
        <f>E5-'abs CO2'!AE4</f>
        <v>0</v>
      </c>
      <c r="F2" s="106">
        <f>F5-'CH4'!AE4</f>
        <v>0</v>
      </c>
      <c r="G2" s="106">
        <f>G5-N2O!AE4</f>
        <v>0</v>
      </c>
      <c r="H2" s="106">
        <f>H5-HFC!AE4</f>
        <v>0</v>
      </c>
      <c r="I2" s="106">
        <f>I5-PFC!AE4</f>
        <v>0</v>
      </c>
      <c r="J2" s="106">
        <f>J5-'SF6'!AE4</f>
        <v>0</v>
      </c>
      <c r="K2" s="106">
        <f>K5-CO2eq!AE4</f>
        <v>0</v>
      </c>
    </row>
    <row r="3" spans="1:23" x14ac:dyDescent="0.25">
      <c r="A3" s="103" t="s">
        <v>822</v>
      </c>
      <c r="B3" s="103" t="s">
        <v>823</v>
      </c>
      <c r="C3" s="103" t="s">
        <v>824</v>
      </c>
      <c r="D3" s="103" t="s">
        <v>233</v>
      </c>
      <c r="E3" s="103" t="s">
        <v>825</v>
      </c>
      <c r="F3" s="103" t="s">
        <v>234</v>
      </c>
      <c r="G3" s="103" t="s">
        <v>235</v>
      </c>
      <c r="H3" s="103" t="s">
        <v>237</v>
      </c>
      <c r="I3" s="103" t="s">
        <v>238</v>
      </c>
      <c r="J3" s="103" t="s">
        <v>239</v>
      </c>
      <c r="K3" s="103" t="s">
        <v>826</v>
      </c>
    </row>
    <row r="4" spans="1:23" ht="25.5" x14ac:dyDescent="0.25">
      <c r="A4" s="103"/>
      <c r="B4" s="103"/>
      <c r="C4" s="103"/>
      <c r="D4" s="103" t="s">
        <v>827</v>
      </c>
      <c r="E4" s="103" t="s">
        <v>827</v>
      </c>
      <c r="F4" s="103" t="s">
        <v>827</v>
      </c>
      <c r="G4" s="103" t="s">
        <v>827</v>
      </c>
      <c r="H4" s="103" t="s">
        <v>828</v>
      </c>
      <c r="I4" s="103" t="s">
        <v>828</v>
      </c>
      <c r="J4" s="103" t="s">
        <v>828</v>
      </c>
      <c r="K4" s="103" t="s">
        <v>828</v>
      </c>
      <c r="M4" s="107" t="s">
        <v>829</v>
      </c>
      <c r="N4" s="103" t="s">
        <v>828</v>
      </c>
      <c r="Q4" s="107" t="s">
        <v>830</v>
      </c>
      <c r="R4" s="103" t="s">
        <v>828</v>
      </c>
      <c r="S4" s="108" t="s">
        <v>828</v>
      </c>
      <c r="T4" s="109" t="s">
        <v>831</v>
      </c>
      <c r="W4" s="109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7041.3095475632626</v>
      </c>
      <c r="E5" s="32">
        <f t="shared" ref="E5:G5" si="0">+E7+E18+E24+E29+E32</f>
        <v>-34.670523547955042</v>
      </c>
      <c r="F5" s="32">
        <f t="shared" si="0"/>
        <v>4.5513710435494943</v>
      </c>
      <c r="G5" s="32">
        <f t="shared" si="0"/>
        <v>0.23193076314724323</v>
      </c>
      <c r="H5" s="32">
        <f>+H7+H18+H24+H29+H32</f>
        <v>69.837691526536588</v>
      </c>
      <c r="I5" s="32">
        <f t="shared" ref="I5:K5" si="1">+I7+I18+I24+I29+I32</f>
        <v>0</v>
      </c>
      <c r="J5" s="32">
        <f t="shared" si="1"/>
        <v>13.001608392969542</v>
      </c>
      <c r="K5" s="32">
        <f t="shared" si="1"/>
        <v>7272.3779674414291</v>
      </c>
      <c r="M5" s="31" t="s">
        <v>834</v>
      </c>
      <c r="N5" s="110">
        <f>$K$7</f>
        <v>5958.5135343041347</v>
      </c>
      <c r="Q5" s="31" t="s">
        <v>850</v>
      </c>
      <c r="R5" s="111">
        <f t="shared" ref="R5:R37" si="2">VLOOKUP(Q5,$C$8:$K$48,9,FALSE)</f>
        <v>4532.5875338012593</v>
      </c>
      <c r="S5" s="112">
        <f t="shared" ref="S5:S37" si="3">ABS(R5)</f>
        <v>4532.5875338012593</v>
      </c>
      <c r="T5" s="113">
        <f t="shared" ref="T5:T37" si="4">S5/$S$40</f>
        <v>0.32674428681430578</v>
      </c>
      <c r="W5" s="114">
        <f>+T5</f>
        <v>0.32674428681430578</v>
      </c>
    </row>
    <row r="6" spans="1:23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1818.1673963809972</v>
      </c>
      <c r="M6" s="31" t="s">
        <v>72</v>
      </c>
      <c r="N6" s="110">
        <f>$K$18</f>
        <v>849.06670680289574</v>
      </c>
      <c r="Q6" s="31" t="s">
        <v>835</v>
      </c>
      <c r="R6" s="111">
        <f t="shared" si="2"/>
        <v>4532.5875338012593</v>
      </c>
      <c r="S6" s="112">
        <f t="shared" si="3"/>
        <v>4532.5875338012593</v>
      </c>
      <c r="T6" s="113">
        <f t="shared" si="4"/>
        <v>0.32674428681430578</v>
      </c>
      <c r="W6" s="114">
        <f>+W5+T6</f>
        <v>0.65348857362861157</v>
      </c>
    </row>
    <row r="7" spans="1:23" x14ac:dyDescent="0.25">
      <c r="A7" s="6">
        <v>1</v>
      </c>
      <c r="B7" s="6" t="s">
        <v>838</v>
      </c>
      <c r="C7" s="31" t="s">
        <v>834</v>
      </c>
      <c r="D7" s="32">
        <f t="shared" ref="D7:K7" si="7">SUM(D8:D11,D14:D17)</f>
        <v>5924.8306509592085</v>
      </c>
      <c r="E7" s="32">
        <f t="shared" si="7"/>
        <v>0</v>
      </c>
      <c r="F7" s="32">
        <f t="shared" si="7"/>
        <v>0.32541407701833303</v>
      </c>
      <c r="G7" s="32">
        <f t="shared" si="7"/>
        <v>8.5729971206274291E-2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5958.5135343041347</v>
      </c>
      <c r="M7" s="31" t="s">
        <v>722</v>
      </c>
      <c r="N7" s="86">
        <f>$K$24</f>
        <v>86.618631403654504</v>
      </c>
      <c r="Q7" s="31" t="s">
        <v>837</v>
      </c>
      <c r="R7" s="111">
        <f t="shared" si="2"/>
        <v>1486.4476471634957</v>
      </c>
      <c r="S7" s="112">
        <f t="shared" si="3"/>
        <v>1486.4476471634957</v>
      </c>
      <c r="T7" s="113">
        <f t="shared" si="4"/>
        <v>0.10715474830596737</v>
      </c>
      <c r="W7" s="114">
        <f t="shared" ref="W7:W37" si="8">+W6+T7</f>
        <v>0.76064332193457895</v>
      </c>
    </row>
    <row r="8" spans="1:23" x14ac:dyDescent="0.25">
      <c r="A8" s="6">
        <v>1</v>
      </c>
      <c r="B8" s="13" t="s">
        <v>839</v>
      </c>
      <c r="C8" s="13" t="s">
        <v>840</v>
      </c>
      <c r="D8" s="115">
        <f>'CO2'!AE55</f>
        <v>37.868253741627555</v>
      </c>
      <c r="E8" s="116"/>
      <c r="F8" s="114">
        <f>'CH4'!AE55</f>
        <v>0.1083908655383037</v>
      </c>
      <c r="G8" s="114">
        <f>N2O!AE55</f>
        <v>1.46520282666226E-3</v>
      </c>
      <c r="H8" s="116"/>
      <c r="I8" s="116"/>
      <c r="J8" s="116"/>
      <c r="K8" s="114">
        <f>D8+E8+F8*PCG!$C$5+G8*PCG!$C$6+H8+I8+J8</f>
        <v>41.014655822430505</v>
      </c>
      <c r="M8" s="31" t="s">
        <v>743</v>
      </c>
      <c r="N8" s="110">
        <f>$K$29</f>
        <v>363.63399035015806</v>
      </c>
      <c r="Q8" s="31" t="s">
        <v>44</v>
      </c>
      <c r="R8" s="111">
        <f t="shared" si="2"/>
        <v>1343.6483775847769</v>
      </c>
      <c r="S8" s="112">
        <f t="shared" si="3"/>
        <v>1343.6483775847769</v>
      </c>
      <c r="T8" s="113">
        <f t="shared" si="4"/>
        <v>9.6860662389666966E-2</v>
      </c>
      <c r="W8" s="114">
        <f t="shared" si="8"/>
        <v>0.8575039843242459</v>
      </c>
    </row>
    <row r="9" spans="1:23" x14ac:dyDescent="0.25">
      <c r="A9" s="6">
        <v>1</v>
      </c>
      <c r="B9" s="13" t="s">
        <v>842</v>
      </c>
      <c r="C9" s="13" t="s">
        <v>843</v>
      </c>
      <c r="D9" s="115">
        <f>'CO2'!AE54</f>
        <v>29.657403624285671</v>
      </c>
      <c r="E9" s="116"/>
      <c r="F9" s="114">
        <f>'CH4'!AE54</f>
        <v>5.4621468936494246E-3</v>
      </c>
      <c r="G9" s="114">
        <f>N2O!AE54</f>
        <v>2.0122023447357305E-4</v>
      </c>
      <c r="H9" s="116"/>
      <c r="I9" s="116"/>
      <c r="J9" s="116"/>
      <c r="K9" s="114">
        <f>D9+E9+F9*PCG!$C$5+G9*PCG!$C$6+H9+I9+J9</f>
        <v>29.853920926500031</v>
      </c>
      <c r="M9" s="31" t="s">
        <v>844</v>
      </c>
      <c r="N9" s="110">
        <f>$K$32</f>
        <v>14.545104580584727</v>
      </c>
      <c r="Q9" s="31" t="s">
        <v>841</v>
      </c>
      <c r="R9" s="111">
        <f t="shared" si="2"/>
        <v>778.17713926601891</v>
      </c>
      <c r="S9" s="112">
        <f t="shared" si="3"/>
        <v>778.17713926601891</v>
      </c>
      <c r="T9" s="113">
        <f t="shared" si="4"/>
        <v>5.6097081962239025E-2</v>
      </c>
      <c r="W9" s="114">
        <f t="shared" si="8"/>
        <v>0.91360106628648496</v>
      </c>
    </row>
    <row r="10" spans="1:23" x14ac:dyDescent="0.25">
      <c r="A10" s="6">
        <v>1</v>
      </c>
      <c r="B10" s="13" t="s">
        <v>846</v>
      </c>
      <c r="C10" s="13" t="s">
        <v>44</v>
      </c>
      <c r="D10" s="115">
        <f>'CO2'!AE17</f>
        <v>1338.5917765892389</v>
      </c>
      <c r="E10" s="116"/>
      <c r="F10" s="114">
        <f>'CH4'!AE17</f>
        <v>6.2708185960099944E-2</v>
      </c>
      <c r="G10" s="114">
        <f>N2O!AE17</f>
        <v>1.1707705860857552E-2</v>
      </c>
      <c r="H10" s="116"/>
      <c r="I10" s="116"/>
      <c r="J10" s="116"/>
      <c r="K10" s="114">
        <f>D10+E10+F10*PCG!$C$5+G10*PCG!$C$6+H10+I10+J10</f>
        <v>1343.6483775847769</v>
      </c>
      <c r="M10" s="31" t="s">
        <v>847</v>
      </c>
      <c r="N10" s="110">
        <f>$K$35</f>
        <v>1818.1673963809972</v>
      </c>
      <c r="Q10" s="31" t="s">
        <v>845</v>
      </c>
      <c r="R10" s="111">
        <f t="shared" si="2"/>
        <v>277.58293456237084</v>
      </c>
      <c r="S10" s="112">
        <f t="shared" si="3"/>
        <v>277.58293456237084</v>
      </c>
      <c r="T10" s="113">
        <f t="shared" si="4"/>
        <v>2.0010344490653326E-2</v>
      </c>
      <c r="W10" s="114">
        <f t="shared" si="8"/>
        <v>0.93361141077713827</v>
      </c>
    </row>
    <row r="11" spans="1:23" x14ac:dyDescent="0.25">
      <c r="A11" s="6">
        <v>1</v>
      </c>
      <c r="B11" s="13" t="s">
        <v>849</v>
      </c>
      <c r="C11" s="13" t="s">
        <v>850</v>
      </c>
      <c r="D11" s="117">
        <f>+D12+D13</f>
        <v>4507.4813694473651</v>
      </c>
      <c r="E11" s="32">
        <f t="shared" ref="E11:K11" si="9">+E12+E13</f>
        <v>0</v>
      </c>
      <c r="F11" s="32">
        <f t="shared" si="9"/>
        <v>0.14284691968001451</v>
      </c>
      <c r="G11" s="32">
        <f t="shared" si="9"/>
        <v>7.2265071684207025E-2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4532.5875338012593</v>
      </c>
      <c r="M11" s="31" t="s">
        <v>851</v>
      </c>
      <c r="N11" s="110">
        <f>$K$43</f>
        <v>0</v>
      </c>
      <c r="Q11" s="31" t="s">
        <v>896</v>
      </c>
      <c r="R11" s="111">
        <f t="shared" si="2"/>
        <v>182.77842648254116</v>
      </c>
      <c r="S11" s="112">
        <f t="shared" si="3"/>
        <v>182.77842648254116</v>
      </c>
      <c r="T11" s="113">
        <f t="shared" si="4"/>
        <v>1.3176095587941836E-2</v>
      </c>
      <c r="W11" s="114">
        <f t="shared" si="8"/>
        <v>0.94678750636508013</v>
      </c>
    </row>
    <row r="12" spans="1:23" x14ac:dyDescent="0.25">
      <c r="A12" s="6">
        <v>1</v>
      </c>
      <c r="B12" s="13" t="s">
        <v>853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  <c r="M12" s="118" t="s">
        <v>821</v>
      </c>
      <c r="N12" s="106">
        <f>SUM(N5:N11)-K5-K6</f>
        <v>0</v>
      </c>
      <c r="Q12" s="31" t="s">
        <v>848</v>
      </c>
      <c r="R12" s="111">
        <f t="shared" si="2"/>
        <v>182.77842648254116</v>
      </c>
      <c r="S12" s="112">
        <f t="shared" si="3"/>
        <v>182.77842648254116</v>
      </c>
      <c r="T12" s="113">
        <f t="shared" si="4"/>
        <v>1.3176095587941836E-2</v>
      </c>
      <c r="W12" s="114">
        <f t="shared" si="8"/>
        <v>0.95996360195302199</v>
      </c>
    </row>
    <row r="13" spans="1:23" x14ac:dyDescent="0.25">
      <c r="A13" s="6">
        <v>1</v>
      </c>
      <c r="B13" s="13" t="s">
        <v>855</v>
      </c>
      <c r="C13" s="13" t="s">
        <v>835</v>
      </c>
      <c r="D13" s="115">
        <f>'CO2'!AE10</f>
        <v>4507.4813694473651</v>
      </c>
      <c r="E13" s="116"/>
      <c r="F13" s="114">
        <f>'CH4'!AE10</f>
        <v>0.14284691968001451</v>
      </c>
      <c r="G13" s="114">
        <f>N2O!AE10</f>
        <v>7.2265071684207025E-2</v>
      </c>
      <c r="H13" s="116"/>
      <c r="I13" s="116"/>
      <c r="J13" s="116"/>
      <c r="K13" s="114">
        <f>D13+E13+F13*PCG!$C$5+G13*PCG!$C$6+H13+I13+J13</f>
        <v>4532.5875338012593</v>
      </c>
      <c r="Q13" s="31" t="s">
        <v>862</v>
      </c>
      <c r="R13" s="111">
        <f t="shared" si="2"/>
        <v>86.051055787787234</v>
      </c>
      <c r="S13" s="112">
        <f t="shared" si="3"/>
        <v>86.051055787787234</v>
      </c>
      <c r="T13" s="113">
        <f t="shared" si="4"/>
        <v>6.2032317397781155E-3</v>
      </c>
      <c r="W13" s="114">
        <f t="shared" si="8"/>
        <v>0.9661668336928001</v>
      </c>
    </row>
    <row r="14" spans="1:23" x14ac:dyDescent="0.25">
      <c r="A14" s="6">
        <v>1</v>
      </c>
      <c r="B14" s="13" t="s">
        <v>857</v>
      </c>
      <c r="C14" s="13" t="s">
        <v>858</v>
      </c>
      <c r="D14" s="115">
        <f>'CO2'!AE56</f>
        <v>11.141930793571738</v>
      </c>
      <c r="E14" s="116"/>
      <c r="F14" s="114">
        <f>'CH4'!AE56</f>
        <v>1.7383387624179765E-3</v>
      </c>
      <c r="G14" s="114">
        <f>N2O!AE56</f>
        <v>8.8261778383396679E-5</v>
      </c>
      <c r="H14" s="116"/>
      <c r="I14" s="116"/>
      <c r="J14" s="116"/>
      <c r="K14" s="114">
        <f>D14+E14+F14*PCG!$C$5+G14*PCG!$C$6+H14+I14+J14</f>
        <v>11.211691272590441</v>
      </c>
      <c r="Q14" s="31" t="s">
        <v>856</v>
      </c>
      <c r="R14" s="111">
        <f t="shared" si="2"/>
        <v>84.946737937074928</v>
      </c>
      <c r="S14" s="112">
        <f t="shared" si="3"/>
        <v>84.946737937074928</v>
      </c>
      <c r="T14" s="113">
        <f t="shared" si="4"/>
        <v>6.1236238897682798E-3</v>
      </c>
      <c r="W14" s="114">
        <f t="shared" si="8"/>
        <v>0.97229045758256838</v>
      </c>
    </row>
    <row r="15" spans="1:23" x14ac:dyDescent="0.25">
      <c r="A15" s="6">
        <v>1</v>
      </c>
      <c r="B15" s="13" t="s">
        <v>860</v>
      </c>
      <c r="C15" s="13" t="s">
        <v>861</v>
      </c>
      <c r="D15" s="115">
        <f>'CO2'!AE60</f>
        <v>8.9690375435262912E-2</v>
      </c>
      <c r="E15" s="116"/>
      <c r="F15" s="114">
        <f>'CH4'!AE60</f>
        <v>6.2720542262421625E-7</v>
      </c>
      <c r="G15" s="114">
        <f>N2O!AE60</f>
        <v>2.508821690496865E-6</v>
      </c>
      <c r="H15" s="116"/>
      <c r="I15" s="116"/>
      <c r="J15" s="116"/>
      <c r="K15" s="114">
        <f>D15+E15+F15*PCG!$C$5+G15*PCG!$C$6+H15+I15+J15</f>
        <v>9.0453684434596587E-2</v>
      </c>
      <c r="Q15" s="31" t="s">
        <v>724</v>
      </c>
      <c r="R15" s="111">
        <f t="shared" si="2"/>
        <v>75.025031120007554</v>
      </c>
      <c r="S15" s="112">
        <f t="shared" si="3"/>
        <v>75.025031120007554</v>
      </c>
      <c r="T15" s="113">
        <f t="shared" si="4"/>
        <v>5.4083898223073641E-3</v>
      </c>
      <c r="W15" s="114">
        <f t="shared" si="8"/>
        <v>0.97769884740487578</v>
      </c>
    </row>
    <row r="16" spans="1:23" x14ac:dyDescent="0.25">
      <c r="A16" s="6">
        <v>1</v>
      </c>
      <c r="B16" s="13" t="s">
        <v>863</v>
      </c>
      <c r="C16" s="13" t="s">
        <v>864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  <c r="Q16" s="31" t="s">
        <v>859</v>
      </c>
      <c r="R16" s="111">
        <f t="shared" si="2"/>
        <v>63.994584797885459</v>
      </c>
      <c r="S16" s="112">
        <f t="shared" si="3"/>
        <v>63.994584797885459</v>
      </c>
      <c r="T16" s="113">
        <f t="shared" si="4"/>
        <v>4.613229157480081E-3</v>
      </c>
      <c r="W16" s="114">
        <f t="shared" si="8"/>
        <v>0.98231207656235586</v>
      </c>
    </row>
    <row r="17" spans="1:23" x14ac:dyDescent="0.25">
      <c r="A17" s="6">
        <v>1</v>
      </c>
      <c r="B17" s="13" t="s">
        <v>866</v>
      </c>
      <c r="C17" s="13" t="s">
        <v>867</v>
      </c>
      <c r="D17" s="114">
        <f>'CO2'!AE80</f>
        <v>2.2638768302198688E-4</v>
      </c>
      <c r="E17" s="116"/>
      <c r="F17" s="114">
        <f>'CH4'!AE80</f>
        <v>4.2669929784248835E-3</v>
      </c>
      <c r="G17" s="114">
        <f>N2O!AE80</f>
        <v>0</v>
      </c>
      <c r="H17" s="116"/>
      <c r="I17" s="116"/>
      <c r="J17" s="116"/>
      <c r="K17" s="114">
        <f>D17+E17+F17*PCG!$C$5+G17*PCG!$C$6+H17+I17+J17</f>
        <v>0.10690121214364406</v>
      </c>
      <c r="Q17" s="31" t="s">
        <v>391</v>
      </c>
      <c r="R17" s="111">
        <f t="shared" si="2"/>
        <v>47.575344520004883</v>
      </c>
      <c r="S17" s="112">
        <f t="shared" si="3"/>
        <v>47.575344520004883</v>
      </c>
      <c r="T17" s="113">
        <f t="shared" si="4"/>
        <v>3.4296021641521571E-3</v>
      </c>
      <c r="W17" s="114">
        <f t="shared" si="8"/>
        <v>0.98574167872650797</v>
      </c>
    </row>
    <row r="18" spans="1:23" x14ac:dyDescent="0.25">
      <c r="A18" s="6">
        <v>1</v>
      </c>
      <c r="B18" s="6" t="s">
        <v>868</v>
      </c>
      <c r="C18" s="31" t="s">
        <v>72</v>
      </c>
      <c r="D18" s="32">
        <f>+SUM(D19:D23)</f>
        <v>829.77956371829725</v>
      </c>
      <c r="E18" s="32">
        <f t="shared" ref="E18:K18" si="10">+SUM(E19:E23)</f>
        <v>0</v>
      </c>
      <c r="F18" s="32">
        <f t="shared" si="10"/>
        <v>0.13135007246558431</v>
      </c>
      <c r="G18" s="32">
        <f t="shared" si="10"/>
        <v>5.3702655278385469E-2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849.06670680289574</v>
      </c>
      <c r="Q18" s="31" t="s">
        <v>852</v>
      </c>
      <c r="R18" s="111">
        <f t="shared" si="2"/>
        <v>41.271894129469814</v>
      </c>
      <c r="S18" s="112">
        <f t="shared" si="3"/>
        <v>41.271894129469814</v>
      </c>
      <c r="T18" s="113">
        <f t="shared" si="4"/>
        <v>2.9752002608319497E-3</v>
      </c>
      <c r="W18" s="114">
        <f t="shared" si="8"/>
        <v>0.98871687898733995</v>
      </c>
    </row>
    <row r="19" spans="1:23" x14ac:dyDescent="0.25">
      <c r="A19" s="6">
        <v>1</v>
      </c>
      <c r="B19" s="13" t="s">
        <v>869</v>
      </c>
      <c r="C19" s="13" t="s">
        <v>841</v>
      </c>
      <c r="D19" s="114">
        <f>'CO2'!AE35</f>
        <v>760.99237434716326</v>
      </c>
      <c r="E19" s="116"/>
      <c r="F19" s="114">
        <f>'CH4'!AE35</f>
        <v>9.600750285509016E-2</v>
      </c>
      <c r="G19" s="114">
        <f>N2O!AE35</f>
        <v>4.9612675662679136E-2</v>
      </c>
      <c r="H19" s="116"/>
      <c r="I19" s="116"/>
      <c r="J19" s="116"/>
      <c r="K19" s="114">
        <f>D19+E19+F19*PCG!$C$5+G19*PCG!$C$6+H19+I19+J19</f>
        <v>778.17713926601891</v>
      </c>
      <c r="Q19" s="31" t="s">
        <v>840</v>
      </c>
      <c r="R19" s="111">
        <f t="shared" si="2"/>
        <v>41.014655822430505</v>
      </c>
      <c r="S19" s="112">
        <f t="shared" si="3"/>
        <v>41.014655822430505</v>
      </c>
      <c r="T19" s="113">
        <f t="shared" si="4"/>
        <v>2.956656515885365E-3</v>
      </c>
      <c r="W19" s="114">
        <f t="shared" si="8"/>
        <v>0.99167353550322535</v>
      </c>
    </row>
    <row r="20" spans="1:23" x14ac:dyDescent="0.25">
      <c r="A20" s="6">
        <v>1</v>
      </c>
      <c r="B20" s="13" t="s">
        <v>870</v>
      </c>
      <c r="C20" s="13" t="s">
        <v>865</v>
      </c>
      <c r="D20" s="114">
        <f>'CO2'!AE46</f>
        <v>0</v>
      </c>
      <c r="E20" s="116"/>
      <c r="F20" s="114">
        <f>'CH4'!AE46</f>
        <v>0</v>
      </c>
      <c r="G20" s="114">
        <f>N2O!AE46</f>
        <v>0</v>
      </c>
      <c r="H20" s="116"/>
      <c r="I20" s="116"/>
      <c r="J20" s="116"/>
      <c r="K20" s="114">
        <f>D20+E20+F20*PCG!$C$5+G20*PCG!$C$6+H20+I20+J20</f>
        <v>0</v>
      </c>
      <c r="Q20" s="31" t="s">
        <v>744</v>
      </c>
      <c r="R20" s="111">
        <f t="shared" si="2"/>
        <v>-33.030239939420156</v>
      </c>
      <c r="S20" s="112">
        <f t="shared" si="3"/>
        <v>33.030239939420156</v>
      </c>
      <c r="T20" s="113">
        <f t="shared" si="4"/>
        <v>2.3810774997344939E-3</v>
      </c>
      <c r="W20" s="114">
        <f t="shared" si="8"/>
        <v>0.99405461300295983</v>
      </c>
    </row>
    <row r="21" spans="1:23" x14ac:dyDescent="0.25">
      <c r="A21" s="6">
        <v>1</v>
      </c>
      <c r="B21" s="13" t="s">
        <v>872</v>
      </c>
      <c r="C21" s="13" t="s">
        <v>873</v>
      </c>
      <c r="D21" s="114">
        <f>'CO2'!AE47</f>
        <v>0.90503864221046659</v>
      </c>
      <c r="E21" s="116"/>
      <c r="F21" s="114">
        <f>'CH4'!AE47</f>
        <v>8.383950561829793E-5</v>
      </c>
      <c r="G21" s="114">
        <f>N2O!AE47</f>
        <v>2.3954144462370829E-5</v>
      </c>
      <c r="H21" s="116"/>
      <c r="I21" s="116"/>
      <c r="J21" s="116"/>
      <c r="K21" s="114">
        <f>D21+E21+F21*PCG!$C$5+G21*PCG!$C$6+H21+I21+J21</f>
        <v>0.91427296490071064</v>
      </c>
      <c r="Q21" s="31" t="s">
        <v>843</v>
      </c>
      <c r="R21" s="111">
        <f t="shared" si="2"/>
        <v>29.853920926500031</v>
      </c>
      <c r="S21" s="112">
        <f t="shared" si="3"/>
        <v>29.853920926500031</v>
      </c>
      <c r="T21" s="113">
        <f t="shared" si="4"/>
        <v>2.1521036337403569E-3</v>
      </c>
      <c r="W21" s="114">
        <f t="shared" si="8"/>
        <v>0.99620671663670024</v>
      </c>
    </row>
    <row r="22" spans="1:23" x14ac:dyDescent="0.25">
      <c r="A22" s="6">
        <v>1</v>
      </c>
      <c r="B22" s="13" t="s">
        <v>875</v>
      </c>
      <c r="C22" s="13" t="s">
        <v>852</v>
      </c>
      <c r="D22" s="114">
        <f>'CO2'!AE34</f>
        <v>40.923611683088318</v>
      </c>
      <c r="E22" s="116"/>
      <c r="F22" s="114">
        <f>'CH4'!AE34</f>
        <v>2.8618113917953562E-4</v>
      </c>
      <c r="G22" s="114">
        <f>N2O!AE34</f>
        <v>1.1447245567181425E-3</v>
      </c>
      <c r="H22" s="116"/>
      <c r="I22" s="116"/>
      <c r="J22" s="116"/>
      <c r="K22" s="114">
        <f>D22+E22+F22*PCG!$C$5+G22*PCG!$C$6+H22+I22+J22</f>
        <v>41.271894129469814</v>
      </c>
      <c r="Q22" s="31" t="s">
        <v>871</v>
      </c>
      <c r="R22" s="111">
        <f t="shared" si="2"/>
        <v>28.703400442506275</v>
      </c>
      <c r="S22" s="112">
        <f t="shared" si="3"/>
        <v>28.703400442506275</v>
      </c>
      <c r="T22" s="113">
        <f t="shared" si="4"/>
        <v>2.069165137306617E-3</v>
      </c>
      <c r="W22" s="114">
        <f t="shared" si="8"/>
        <v>0.99827588177400683</v>
      </c>
    </row>
    <row r="23" spans="1:23" x14ac:dyDescent="0.25">
      <c r="A23" s="6">
        <v>1</v>
      </c>
      <c r="B23" s="13" t="s">
        <v>876</v>
      </c>
      <c r="C23" s="13" t="s">
        <v>871</v>
      </c>
      <c r="D23" s="114">
        <f>'CO2'!AE52</f>
        <v>26.958539045835174</v>
      </c>
      <c r="E23" s="116"/>
      <c r="F23" s="114">
        <f>'CH4'!AE52</f>
        <v>3.4972548965696314E-2</v>
      </c>
      <c r="G23" s="114">
        <f>N2O!AE52</f>
        <v>2.9213009145258209E-3</v>
      </c>
      <c r="H23" s="116"/>
      <c r="I23" s="116"/>
      <c r="J23" s="116"/>
      <c r="K23" s="114">
        <f>D23+E23+F23*PCG!$C$5+G23*PCG!$C$6+H23+I23+J23</f>
        <v>28.703400442506275</v>
      </c>
      <c r="Q23" s="31" t="s">
        <v>858</v>
      </c>
      <c r="R23" s="111">
        <f t="shared" si="2"/>
        <v>11.211691272590441</v>
      </c>
      <c r="S23" s="112">
        <f t="shared" si="3"/>
        <v>11.211691272590441</v>
      </c>
      <c r="T23" s="113">
        <f t="shared" si="4"/>
        <v>8.0822621549516175E-4</v>
      </c>
      <c r="W23" s="114">
        <f t="shared" si="8"/>
        <v>0.99908410798950198</v>
      </c>
    </row>
    <row r="24" spans="1:23" x14ac:dyDescent="0.25">
      <c r="A24" s="6">
        <v>1</v>
      </c>
      <c r="B24" s="6" t="s">
        <v>877</v>
      </c>
      <c r="C24" s="31" t="s">
        <v>722</v>
      </c>
      <c r="D24" s="32">
        <f>SUM(D25:D28)</f>
        <v>0.28944018082075762</v>
      </c>
      <c r="E24" s="32">
        <f t="shared" ref="E24:J24" si="11">SUM(E25:E28)</f>
        <v>0</v>
      </c>
      <c r="F24" s="32">
        <f t="shared" si="11"/>
        <v>3.4155263219866141</v>
      </c>
      <c r="G24" s="32">
        <f t="shared" si="11"/>
        <v>3.1578294401624196E-3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9">
        <f>SUM(K25:K28)</f>
        <v>86.618631403654504</v>
      </c>
      <c r="Q24" s="31" t="s">
        <v>874</v>
      </c>
      <c r="R24" s="111">
        <f t="shared" si="2"/>
        <v>11.041777177088898</v>
      </c>
      <c r="S24" s="112">
        <f t="shared" si="3"/>
        <v>11.041777177088898</v>
      </c>
      <c r="T24" s="113">
        <f t="shared" si="4"/>
        <v>7.9597748129194414E-4</v>
      </c>
      <c r="W24" s="114">
        <f t="shared" si="8"/>
        <v>0.99988008547079388</v>
      </c>
    </row>
    <row r="25" spans="1:23" x14ac:dyDescent="0.25">
      <c r="A25" s="6">
        <v>1</v>
      </c>
      <c r="B25" s="13" t="s">
        <v>878</v>
      </c>
      <c r="C25" s="13" t="s">
        <v>724</v>
      </c>
      <c r="D25" s="116"/>
      <c r="E25" s="116"/>
      <c r="F25" s="114">
        <f>'CH4'!AE426</f>
        <v>3.0010012448003023</v>
      </c>
      <c r="G25" s="114">
        <f>N2O!AE426</f>
        <v>0</v>
      </c>
      <c r="H25" s="116"/>
      <c r="I25" s="116"/>
      <c r="J25" s="116"/>
      <c r="K25" s="114">
        <f>D25+E25+F25*PCG!$C$5+G25*PCG!$C$6+H25+I25+J25</f>
        <v>75.025031120007554</v>
      </c>
      <c r="Q25" s="31" t="s">
        <v>873</v>
      </c>
      <c r="R25" s="111">
        <f t="shared" si="2"/>
        <v>0.91427296490071064</v>
      </c>
      <c r="S25" s="112">
        <f t="shared" si="3"/>
        <v>0.91427296490071064</v>
      </c>
      <c r="T25" s="113">
        <f t="shared" si="4"/>
        <v>6.5907931317886855E-5</v>
      </c>
      <c r="W25" s="114">
        <f t="shared" si="8"/>
        <v>0.99994599340211177</v>
      </c>
    </row>
    <row r="26" spans="1:23" x14ac:dyDescent="0.25">
      <c r="A26" s="6">
        <v>1</v>
      </c>
      <c r="B26" s="13" t="s">
        <v>879</v>
      </c>
      <c r="C26" s="13" t="s">
        <v>880</v>
      </c>
      <c r="D26" s="116"/>
      <c r="E26" s="116"/>
      <c r="F26" s="114">
        <f>'CH4'!AE430</f>
        <v>0</v>
      </c>
      <c r="G26" s="114">
        <f>N2O!AE430</f>
        <v>0</v>
      </c>
      <c r="H26" s="116"/>
      <c r="I26" s="116"/>
      <c r="J26" s="116"/>
      <c r="K26" s="114">
        <f>D26+E26+F26*PCG!$C$5+G26*PCG!$C$6+H26+I26+J26</f>
        <v>0</v>
      </c>
      <c r="Q26" s="31" t="s">
        <v>882</v>
      </c>
      <c r="R26" s="111">
        <f t="shared" si="2"/>
        <v>0.55182310655805122</v>
      </c>
      <c r="S26" s="112">
        <f t="shared" si="3"/>
        <v>0.55182310655805122</v>
      </c>
      <c r="T26" s="113">
        <f t="shared" si="4"/>
        <v>3.9779716564845268E-5</v>
      </c>
      <c r="W26" s="114">
        <f t="shared" si="8"/>
        <v>0.99998577311867665</v>
      </c>
    </row>
    <row r="27" spans="1:23" x14ac:dyDescent="0.25">
      <c r="A27" s="6">
        <v>1</v>
      </c>
      <c r="B27" s="13" t="s">
        <v>881</v>
      </c>
      <c r="C27" s="13" t="s">
        <v>882</v>
      </c>
      <c r="D27" s="114">
        <f>'CO2'!AE431</f>
        <v>0.28944018082075762</v>
      </c>
      <c r="E27" s="116"/>
      <c r="F27" s="114">
        <f>'CH4'!AE431</f>
        <v>8.2311246008320883E-3</v>
      </c>
      <c r="G27" s="114">
        <f>N2O!AE431</f>
        <v>1.8994902924997123E-4</v>
      </c>
      <c r="H27" s="116"/>
      <c r="I27" s="116"/>
      <c r="J27" s="116"/>
      <c r="K27" s="114">
        <f>D27+E27+F27*PCG!$C$5+G27*PCG!$C$6+H27+I27+J27</f>
        <v>0.55182310655805122</v>
      </c>
      <c r="Q27" s="31" t="s">
        <v>867</v>
      </c>
      <c r="R27" s="111">
        <f t="shared" si="2"/>
        <v>0.10690121214364406</v>
      </c>
      <c r="S27" s="112">
        <f t="shared" si="3"/>
        <v>0.10690121214364406</v>
      </c>
      <c r="T27" s="113">
        <f t="shared" si="4"/>
        <v>7.7062737478268278E-6</v>
      </c>
      <c r="W27" s="114">
        <f t="shared" si="8"/>
        <v>0.99999347939242444</v>
      </c>
    </row>
    <row r="28" spans="1:23" x14ac:dyDescent="0.25">
      <c r="A28" s="6">
        <v>1</v>
      </c>
      <c r="B28" s="13" t="s">
        <v>884</v>
      </c>
      <c r="C28" s="13" t="s">
        <v>874</v>
      </c>
      <c r="D28" s="116"/>
      <c r="E28" s="116"/>
      <c r="F28" s="114">
        <f>'CH4'!AE434</f>
        <v>0.40629395258547951</v>
      </c>
      <c r="G28" s="114">
        <f>N2O!AE434</f>
        <v>2.9678804109124482E-3</v>
      </c>
      <c r="H28" s="116"/>
      <c r="I28" s="116"/>
      <c r="J28" s="116"/>
      <c r="K28" s="114">
        <f>D28+E28+F28*PCG!$C$5+G28*PCG!$C$6+H28+I28+J28</f>
        <v>11.041777177088898</v>
      </c>
      <c r="Q28" s="31" t="s">
        <v>861</v>
      </c>
      <c r="R28" s="111">
        <f t="shared" si="2"/>
        <v>9.0453684434596587E-2</v>
      </c>
      <c r="S28" s="112">
        <f t="shared" si="3"/>
        <v>9.0453684434596587E-2</v>
      </c>
      <c r="T28" s="113">
        <f t="shared" si="4"/>
        <v>6.5206075756736715E-6</v>
      </c>
      <c r="W28" s="114">
        <f t="shared" si="8"/>
        <v>1.0000000000000002</v>
      </c>
    </row>
    <row r="29" spans="1:23" x14ac:dyDescent="0.25">
      <c r="A29" s="6">
        <v>1</v>
      </c>
      <c r="B29" s="6" t="s">
        <v>885</v>
      </c>
      <c r="C29" s="31" t="s">
        <v>743</v>
      </c>
      <c r="D29" s="32">
        <f>D30+D31</f>
        <v>280.7906486289184</v>
      </c>
      <c r="E29" s="32">
        <f t="shared" ref="E29:K29" si="12">E30+E31</f>
        <v>0</v>
      </c>
      <c r="F29" s="32">
        <f t="shared" si="12"/>
        <v>0</v>
      </c>
      <c r="G29" s="32">
        <f t="shared" si="12"/>
        <v>1.356309306548472E-5</v>
      </c>
      <c r="H29" s="32">
        <f t="shared" si="12"/>
        <v>69.837691526536588</v>
      </c>
      <c r="I29" s="32">
        <f t="shared" si="12"/>
        <v>0</v>
      </c>
      <c r="J29" s="32">
        <f t="shared" si="12"/>
        <v>13.001608392969542</v>
      </c>
      <c r="K29" s="32">
        <f t="shared" si="12"/>
        <v>363.63399035015806</v>
      </c>
      <c r="Q29" s="31" t="s">
        <v>854</v>
      </c>
      <c r="R29" s="111">
        <f t="shared" si="2"/>
        <v>0</v>
      </c>
      <c r="S29" s="112">
        <f t="shared" si="3"/>
        <v>0</v>
      </c>
      <c r="T29" s="113">
        <f t="shared" si="4"/>
        <v>0</v>
      </c>
      <c r="W29" s="114">
        <f t="shared" si="8"/>
        <v>1.0000000000000002</v>
      </c>
    </row>
    <row r="30" spans="1:23" x14ac:dyDescent="0.25">
      <c r="A30" s="6">
        <v>1</v>
      </c>
      <c r="B30" s="13" t="s">
        <v>886</v>
      </c>
      <c r="C30" s="13" t="s">
        <v>845</v>
      </c>
      <c r="D30" s="114">
        <f>'CO2'!AE112+'CO2'!AE122+'CO2'!AE141</f>
        <v>277.58293456237084</v>
      </c>
      <c r="E30" s="116"/>
      <c r="F30" s="114">
        <f>'CH4'!AE112+'CH4'!AE122+'CH4'!AE141</f>
        <v>0</v>
      </c>
      <c r="G30" s="114">
        <f>N2O!AE112+N2O!AE122+N2O!AE141</f>
        <v>0</v>
      </c>
      <c r="H30" s="116"/>
      <c r="I30" s="116"/>
      <c r="J30" s="116"/>
      <c r="K30" s="114">
        <f>D30+E30+F30*PCG!$C$5+G30*PCG!$C$6+H30+I30+J30</f>
        <v>277.58293456237084</v>
      </c>
      <c r="Q30" s="31" t="s">
        <v>865</v>
      </c>
      <c r="R30" s="111">
        <f t="shared" si="2"/>
        <v>0</v>
      </c>
      <c r="S30" s="112">
        <f t="shared" si="3"/>
        <v>0</v>
      </c>
      <c r="T30" s="113">
        <f t="shared" si="4"/>
        <v>0</v>
      </c>
      <c r="W30" s="114">
        <f t="shared" si="8"/>
        <v>1.0000000000000002</v>
      </c>
    </row>
    <row r="31" spans="1:23" x14ac:dyDescent="0.25">
      <c r="A31" s="6">
        <v>1</v>
      </c>
      <c r="B31" s="13" t="s">
        <v>887</v>
      </c>
      <c r="C31" s="13" t="s">
        <v>862</v>
      </c>
      <c r="D31" s="114">
        <f>'CO2'!AE149+'CO2'!AE160+'CO2'!AE173+'CO2'!AE187</f>
        <v>3.2077140665475947</v>
      </c>
      <c r="E31" s="116"/>
      <c r="F31" s="114">
        <f>'CH4'!AE149+'CH4'!AE160+'CH4'!AE173+'CH4'!AE187</f>
        <v>0</v>
      </c>
      <c r="G31" s="114">
        <f>N2O!AE149+N2O!AE160+N2O!AE173+N2O!AE187</f>
        <v>1.356309306548472E-5</v>
      </c>
      <c r="H31" s="114">
        <f>HFC!AE149+HFC!AE160+HFC!AE173+HFC!AE187</f>
        <v>69.837691526536588</v>
      </c>
      <c r="I31" s="114">
        <f>PFC!AE149+PFC!AE160+PFC!AE173+PFC!AE187</f>
        <v>0</v>
      </c>
      <c r="J31" s="114">
        <f>'SF6'!AE149+'SF6'!AE160+'SF6'!AE173+'SF6'!AE187</f>
        <v>13.001608392969542</v>
      </c>
      <c r="K31" s="114">
        <f>D31+E31+F31*PCG!$C$5+G31*PCG!$C$6+H31+I31+J31</f>
        <v>86.051055787787234</v>
      </c>
      <c r="Q31" s="31" t="s">
        <v>883</v>
      </c>
      <c r="R31" s="111">
        <f t="shared" si="2"/>
        <v>0</v>
      </c>
      <c r="S31" s="112">
        <f t="shared" si="3"/>
        <v>0</v>
      </c>
      <c r="T31" s="113">
        <f t="shared" si="4"/>
        <v>0</v>
      </c>
      <c r="W31" s="114">
        <f t="shared" si="8"/>
        <v>1.0000000000000002</v>
      </c>
    </row>
    <row r="32" spans="1:23" x14ac:dyDescent="0.25">
      <c r="A32" s="6">
        <v>1</v>
      </c>
      <c r="B32" s="6" t="s">
        <v>888</v>
      </c>
      <c r="C32" s="31" t="s">
        <v>844</v>
      </c>
      <c r="D32" s="32">
        <f t="shared" ref="D32:K32" si="13">SUM(D33:D34)</f>
        <v>5.6192440760177504</v>
      </c>
      <c r="E32" s="32">
        <f t="shared" si="13"/>
        <v>-34.670523547955042</v>
      </c>
      <c r="F32" s="32">
        <f t="shared" si="13"/>
        <v>0.67908057207896233</v>
      </c>
      <c r="G32" s="32">
        <f t="shared" si="13"/>
        <v>8.9326744129355568E-2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14.545104580584727</v>
      </c>
      <c r="Q32" s="31" t="s">
        <v>880</v>
      </c>
      <c r="R32" s="111">
        <f t="shared" si="2"/>
        <v>0</v>
      </c>
      <c r="S32" s="112">
        <f t="shared" si="3"/>
        <v>0</v>
      </c>
      <c r="T32" s="113">
        <f t="shared" si="4"/>
        <v>0</v>
      </c>
      <c r="W32" s="114">
        <f t="shared" si="8"/>
        <v>1.0000000000000002</v>
      </c>
    </row>
    <row r="33" spans="1:23" x14ac:dyDescent="0.25">
      <c r="A33" s="6">
        <v>1</v>
      </c>
      <c r="B33" s="13" t="s">
        <v>889</v>
      </c>
      <c r="C33" s="13" t="s">
        <v>391</v>
      </c>
      <c r="D33" s="146">
        <f>'CO2'!$AE$191</f>
        <v>4.0387327276498732</v>
      </c>
      <c r="E33" s="116"/>
      <c r="F33" s="114">
        <f>'CH4'!$AE$191</f>
        <v>0.67766539441639062</v>
      </c>
      <c r="G33" s="114">
        <f>N2O!$AE$191</f>
        <v>8.9244889033373298E-2</v>
      </c>
      <c r="H33" s="116"/>
      <c r="I33" s="116"/>
      <c r="J33" s="116"/>
      <c r="K33" s="114">
        <f>D33+E33+F33*PCG!$C$5+G33*PCG!$C$6+H33+I33+J33</f>
        <v>47.575344520004883</v>
      </c>
      <c r="Q33" s="31" t="s">
        <v>42</v>
      </c>
      <c r="R33" s="111">
        <f t="shared" si="2"/>
        <v>0</v>
      </c>
      <c r="S33" s="112">
        <f t="shared" si="3"/>
        <v>0</v>
      </c>
      <c r="T33" s="113">
        <f t="shared" si="4"/>
        <v>0</v>
      </c>
      <c r="W33" s="114">
        <f t="shared" si="8"/>
        <v>1.0000000000000002</v>
      </c>
    </row>
    <row r="34" spans="1:23" x14ac:dyDescent="0.25">
      <c r="A34" s="6">
        <v>1</v>
      </c>
      <c r="B34" s="13" t="s">
        <v>890</v>
      </c>
      <c r="C34" s="13" t="s">
        <v>744</v>
      </c>
      <c r="D34" s="114">
        <f>'CO2'!$AE$297</f>
        <v>1.5805113483678772</v>
      </c>
      <c r="E34" s="114">
        <f>'abs CO2'!$AE$297</f>
        <v>-34.670523547955042</v>
      </c>
      <c r="F34" s="146">
        <f>'CH4'!$AE$297</f>
        <v>1.4151776625717556E-3</v>
      </c>
      <c r="G34" s="146">
        <f>N2O!$AE$297</f>
        <v>8.1855095982267336E-5</v>
      </c>
      <c r="H34" s="116"/>
      <c r="I34" s="116"/>
      <c r="J34" s="116"/>
      <c r="K34" s="114">
        <f>D34+E34+F34*PCG!$C$5+G34*PCG!$C$6+H34+I34+J34</f>
        <v>-33.030239939420156</v>
      </c>
      <c r="Q34" s="31" t="s">
        <v>864</v>
      </c>
      <c r="R34" s="111">
        <f t="shared" si="2"/>
        <v>0</v>
      </c>
      <c r="S34" s="112">
        <f t="shared" si="3"/>
        <v>0</v>
      </c>
      <c r="T34" s="113">
        <f t="shared" si="4"/>
        <v>0</v>
      </c>
      <c r="W34" s="114">
        <f t="shared" si="8"/>
        <v>1.0000000000000002</v>
      </c>
    </row>
    <row r="35" spans="1:23" x14ac:dyDescent="0.25">
      <c r="A35" s="6">
        <v>2</v>
      </c>
      <c r="B35" s="6" t="s">
        <v>838</v>
      </c>
      <c r="C35" s="31" t="s">
        <v>847</v>
      </c>
      <c r="D35" s="32"/>
      <c r="E35" s="32"/>
      <c r="F35" s="32"/>
      <c r="G35" s="32"/>
      <c r="H35" s="32"/>
      <c r="I35" s="32"/>
      <c r="J35" s="32"/>
      <c r="K35" s="32">
        <f>SUM(K36:K39)+K42</f>
        <v>1818.1673963809972</v>
      </c>
      <c r="Q35" s="31" t="s">
        <v>891</v>
      </c>
      <c r="R35" s="111">
        <f t="shared" si="2"/>
        <v>0</v>
      </c>
      <c r="S35" s="112">
        <f t="shared" si="3"/>
        <v>0</v>
      </c>
      <c r="T35" s="113">
        <f t="shared" si="4"/>
        <v>0</v>
      </c>
      <c r="W35" s="114">
        <f t="shared" si="8"/>
        <v>1.0000000000000002</v>
      </c>
    </row>
    <row r="36" spans="1:23" x14ac:dyDescent="0.25">
      <c r="A36" s="6">
        <v>2</v>
      </c>
      <c r="B36" s="13" t="s">
        <v>839</v>
      </c>
      <c r="C36" s="13" t="s">
        <v>856</v>
      </c>
      <c r="D36" s="116"/>
      <c r="E36" s="116"/>
      <c r="F36" s="116"/>
      <c r="G36" s="116"/>
      <c r="H36" s="116"/>
      <c r="I36" s="116"/>
      <c r="J36" s="116"/>
      <c r="K36" s="114">
        <v>84.946737937074928</v>
      </c>
      <c r="Q36" s="31" t="s">
        <v>892</v>
      </c>
      <c r="R36" s="111">
        <f t="shared" si="2"/>
        <v>0</v>
      </c>
      <c r="S36" s="112">
        <f t="shared" si="3"/>
        <v>0</v>
      </c>
      <c r="T36" s="113">
        <f t="shared" si="4"/>
        <v>0</v>
      </c>
      <c r="W36" s="114">
        <f t="shared" si="8"/>
        <v>1.0000000000000002</v>
      </c>
    </row>
    <row r="37" spans="1:23" x14ac:dyDescent="0.25">
      <c r="A37" s="6">
        <v>2</v>
      </c>
      <c r="B37" s="13" t="s">
        <v>842</v>
      </c>
      <c r="C37" s="13" t="s">
        <v>859</v>
      </c>
      <c r="D37" s="116"/>
      <c r="E37" s="116"/>
      <c r="F37" s="116"/>
      <c r="G37" s="116"/>
      <c r="H37" s="116"/>
      <c r="I37" s="116"/>
      <c r="J37" s="116"/>
      <c r="K37" s="114">
        <v>63.994584797885459</v>
      </c>
      <c r="Q37" s="31" t="s">
        <v>893</v>
      </c>
      <c r="R37" s="111">
        <f t="shared" si="2"/>
        <v>0</v>
      </c>
      <c r="S37" s="112">
        <f t="shared" si="3"/>
        <v>0</v>
      </c>
      <c r="T37" s="113">
        <f t="shared" si="4"/>
        <v>0</v>
      </c>
      <c r="W37" s="114">
        <f t="shared" si="8"/>
        <v>1.0000000000000002</v>
      </c>
    </row>
    <row r="38" spans="1:23" x14ac:dyDescent="0.25">
      <c r="A38" s="6">
        <v>2</v>
      </c>
      <c r="B38" s="13" t="s">
        <v>846</v>
      </c>
      <c r="C38" s="13" t="s">
        <v>837</v>
      </c>
      <c r="D38" s="116"/>
      <c r="E38" s="116"/>
      <c r="F38" s="116"/>
      <c r="G38" s="116"/>
      <c r="H38" s="116"/>
      <c r="I38" s="116"/>
      <c r="J38" s="116"/>
      <c r="K38" s="114">
        <v>1486.4476471634957</v>
      </c>
    </row>
    <row r="39" spans="1:23" x14ac:dyDescent="0.25">
      <c r="A39" s="6">
        <v>2</v>
      </c>
      <c r="B39" s="13" t="s">
        <v>849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182.77842648254116</v>
      </c>
    </row>
    <row r="40" spans="1:23" x14ac:dyDescent="0.25">
      <c r="A40" s="6">
        <v>2</v>
      </c>
      <c r="B40" s="13" t="s">
        <v>853</v>
      </c>
      <c r="C40" s="13" t="s">
        <v>891</v>
      </c>
      <c r="D40" s="116"/>
      <c r="E40" s="116"/>
      <c r="F40" s="116"/>
      <c r="G40" s="116"/>
      <c r="H40" s="116"/>
      <c r="I40" s="116"/>
      <c r="J40" s="116"/>
      <c r="K40" s="114">
        <v>0</v>
      </c>
      <c r="Q40" s="120" t="s">
        <v>240</v>
      </c>
      <c r="R40" s="121"/>
      <c r="S40" s="112">
        <f>SUM(S5:S37)</f>
        <v>13871.971803985065</v>
      </c>
      <c r="T40" s="114">
        <f>SUM(T5:T37)</f>
        <v>1.0000000000000002</v>
      </c>
    </row>
    <row r="41" spans="1:23" x14ac:dyDescent="0.25">
      <c r="A41" s="6">
        <v>2</v>
      </c>
      <c r="B41" s="13" t="s">
        <v>855</v>
      </c>
      <c r="C41" s="13" t="s">
        <v>848</v>
      </c>
      <c r="D41" s="116"/>
      <c r="E41" s="116"/>
      <c r="F41" s="116"/>
      <c r="G41" s="116"/>
      <c r="H41" s="116"/>
      <c r="I41" s="116"/>
      <c r="J41" s="116"/>
      <c r="K41" s="114">
        <v>182.77842648254116</v>
      </c>
    </row>
    <row r="42" spans="1:23" x14ac:dyDescent="0.25">
      <c r="A42" s="6">
        <v>2</v>
      </c>
      <c r="B42" s="13" t="s">
        <v>857</v>
      </c>
      <c r="C42" s="13" t="s">
        <v>883</v>
      </c>
      <c r="D42" s="116"/>
      <c r="E42" s="116"/>
      <c r="F42" s="116"/>
      <c r="G42" s="116"/>
      <c r="H42" s="116"/>
      <c r="I42" s="116"/>
      <c r="J42" s="116"/>
      <c r="K42" s="114">
        <v>0</v>
      </c>
    </row>
    <row r="43" spans="1:23" x14ac:dyDescent="0.25">
      <c r="A43" s="6">
        <v>2</v>
      </c>
      <c r="B43" s="6" t="s">
        <v>868</v>
      </c>
      <c r="C43" s="31" t="s">
        <v>851</v>
      </c>
      <c r="D43" s="32"/>
      <c r="E43" s="32"/>
      <c r="F43" s="32"/>
      <c r="G43" s="32"/>
      <c r="H43" s="32"/>
      <c r="I43" s="32"/>
      <c r="J43" s="32"/>
      <c r="K43" s="32">
        <f>SUM(K44:K48)</f>
        <v>0</v>
      </c>
    </row>
    <row r="44" spans="1:23" x14ac:dyDescent="0.25">
      <c r="A44" s="6">
        <v>2</v>
      </c>
      <c r="B44" s="13" t="s">
        <v>869</v>
      </c>
      <c r="C44" s="13" t="s">
        <v>854</v>
      </c>
      <c r="D44" s="116"/>
      <c r="E44" s="116"/>
      <c r="F44" s="116"/>
      <c r="G44" s="116"/>
      <c r="H44" s="116"/>
      <c r="I44" s="116"/>
      <c r="J44" s="116"/>
      <c r="K44" s="114">
        <v>0</v>
      </c>
    </row>
    <row r="45" spans="1:23" x14ac:dyDescent="0.25">
      <c r="A45" s="6">
        <v>2</v>
      </c>
      <c r="B45" s="13" t="s">
        <v>870</v>
      </c>
      <c r="C45" s="13" t="s">
        <v>892</v>
      </c>
      <c r="D45" s="116"/>
      <c r="E45" s="116"/>
      <c r="F45" s="116"/>
      <c r="G45" s="116"/>
      <c r="H45" s="116"/>
      <c r="I45" s="116"/>
      <c r="J45" s="116"/>
      <c r="K45" s="114">
        <v>0</v>
      </c>
    </row>
    <row r="46" spans="1:23" x14ac:dyDescent="0.25">
      <c r="A46" s="6">
        <v>2</v>
      </c>
      <c r="B46" s="13" t="s">
        <v>872</v>
      </c>
      <c r="C46" s="13" t="s">
        <v>893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23" x14ac:dyDescent="0.25">
      <c r="A47" s="6">
        <v>2</v>
      </c>
      <c r="B47" s="13" t="s">
        <v>875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23" x14ac:dyDescent="0.25">
      <c r="A48" s="6">
        <v>2</v>
      </c>
      <c r="B48" s="13" t="s">
        <v>876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8" priority="3" operator="lessThan">
      <formula>0</formula>
    </cfRule>
  </conditionalFormatting>
  <conditionalFormatting sqref="C25:C28">
    <cfRule type="cellIs" dxfId="47" priority="2" operator="lessThan">
      <formula>0</formula>
    </cfRule>
  </conditionalFormatting>
  <conditionalFormatting sqref="T40">
    <cfRule type="cellIs" dxfId="46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J100"/>
  <sheetViews>
    <sheetView tabSelected="1" zoomScale="80" zoomScaleNormal="80" workbookViewId="0">
      <selection activeCell="E35" sqref="E35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Atacama</v>
      </c>
      <c r="C1">
        <f>'GPC alcances 2018'!C1</f>
        <v>4</v>
      </c>
    </row>
    <row r="2" spans="1:32" x14ac:dyDescent="0.25">
      <c r="C2" s="105" t="s">
        <v>821</v>
      </c>
      <c r="D2" s="106">
        <f>D5-CO2eq!C4</f>
        <v>0</v>
      </c>
      <c r="E2" s="106">
        <f>E5-CO2eq!D4</f>
        <v>0</v>
      </c>
      <c r="F2" s="106">
        <f>F5-CO2eq!E4</f>
        <v>0</v>
      </c>
      <c r="G2" s="106">
        <f>G5-CO2eq!F4</f>
        <v>0</v>
      </c>
      <c r="H2" s="106">
        <f>H5-CO2eq!G4</f>
        <v>0</v>
      </c>
      <c r="I2" s="106">
        <f>I5-CO2eq!H4</f>
        <v>0</v>
      </c>
      <c r="J2" s="106">
        <f>J5-CO2eq!I4</f>
        <v>0</v>
      </c>
      <c r="K2" s="106">
        <f>K5-CO2eq!J4</f>
        <v>0</v>
      </c>
      <c r="L2" s="106">
        <f>L5-CO2eq!K4</f>
        <v>0</v>
      </c>
      <c r="M2" s="106">
        <f>M5-CO2eq!L4</f>
        <v>0</v>
      </c>
      <c r="N2" s="106">
        <f>N5-CO2eq!M4</f>
        <v>0</v>
      </c>
      <c r="O2" s="106">
        <f>O5-CO2eq!N4</f>
        <v>0</v>
      </c>
      <c r="P2" s="106">
        <f>P5-CO2eq!O4</f>
        <v>0</v>
      </c>
      <c r="Q2" s="106">
        <f>Q5-CO2eq!P4</f>
        <v>0</v>
      </c>
      <c r="R2" s="106">
        <f>R5-CO2eq!Q4</f>
        <v>0</v>
      </c>
      <c r="S2" s="106">
        <f>S5-CO2eq!R4</f>
        <v>0</v>
      </c>
      <c r="T2" s="106">
        <f>T5-CO2eq!S4</f>
        <v>0</v>
      </c>
      <c r="U2" s="106">
        <f>U5-CO2eq!T4</f>
        <v>0</v>
      </c>
      <c r="V2" s="106">
        <f>V5-CO2eq!U4</f>
        <v>0</v>
      </c>
      <c r="W2" s="106">
        <f>W5-CO2eq!V4</f>
        <v>0</v>
      </c>
      <c r="X2" s="106">
        <f>X5-CO2eq!W4</f>
        <v>0</v>
      </c>
      <c r="Y2" s="106">
        <f>Y5-CO2eq!X4</f>
        <v>0</v>
      </c>
      <c r="Z2" s="106">
        <f>Z5-CO2eq!Y4</f>
        <v>0</v>
      </c>
      <c r="AA2" s="106">
        <f>AA5-CO2eq!Z4</f>
        <v>0</v>
      </c>
      <c r="AB2" s="106">
        <f>AB5-CO2eq!AA4</f>
        <v>0</v>
      </c>
      <c r="AC2" s="106">
        <f>AC5-CO2eq!AB4</f>
        <v>0</v>
      </c>
      <c r="AD2" s="106">
        <f>AD5-CO2eq!AC4</f>
        <v>0</v>
      </c>
      <c r="AE2" s="106">
        <f>AE5-CO2eq!AD4</f>
        <v>0</v>
      </c>
      <c r="AF2" s="106">
        <f>AF5-CO2eq!AE4</f>
        <v>0</v>
      </c>
    </row>
    <row r="3" spans="1:32" x14ac:dyDescent="0.25">
      <c r="A3" s="103" t="s">
        <v>822</v>
      </c>
      <c r="B3" s="103" t="s">
        <v>823</v>
      </c>
      <c r="C3" s="103" t="s">
        <v>824</v>
      </c>
      <c r="D3" s="103">
        <v>1990</v>
      </c>
      <c r="E3" s="103">
        <v>1991</v>
      </c>
      <c r="F3" s="103">
        <v>1992</v>
      </c>
      <c r="G3" s="103">
        <v>1993</v>
      </c>
      <c r="H3" s="103">
        <v>1994</v>
      </c>
      <c r="I3" s="103">
        <v>1995</v>
      </c>
      <c r="J3" s="103">
        <v>1996</v>
      </c>
      <c r="K3" s="103">
        <v>1997</v>
      </c>
      <c r="L3" s="103">
        <v>1998</v>
      </c>
      <c r="M3" s="103">
        <v>1999</v>
      </c>
      <c r="N3" s="103">
        <v>2000</v>
      </c>
      <c r="O3" s="103">
        <v>2001</v>
      </c>
      <c r="P3" s="103">
        <v>2002</v>
      </c>
      <c r="Q3" s="103">
        <v>2003</v>
      </c>
      <c r="R3" s="103">
        <v>2004</v>
      </c>
      <c r="S3" s="103">
        <v>2005</v>
      </c>
      <c r="T3" s="103">
        <v>2006</v>
      </c>
      <c r="U3" s="103">
        <v>2007</v>
      </c>
      <c r="V3" s="103">
        <v>2008</v>
      </c>
      <c r="W3" s="103">
        <v>2009</v>
      </c>
      <c r="X3" s="103">
        <v>2010</v>
      </c>
      <c r="Y3" s="103">
        <v>2011</v>
      </c>
      <c r="Z3" s="103">
        <v>2012</v>
      </c>
      <c r="AA3" s="103">
        <v>2013</v>
      </c>
      <c r="AB3" s="103">
        <v>2014</v>
      </c>
      <c r="AC3" s="103">
        <v>2015</v>
      </c>
      <c r="AD3" s="103">
        <v>2016</v>
      </c>
      <c r="AE3" s="103">
        <v>2017</v>
      </c>
      <c r="AF3" s="103">
        <v>2018</v>
      </c>
    </row>
    <row r="4" spans="1:32" x14ac:dyDescent="0.25">
      <c r="A4" s="103"/>
      <c r="B4" s="103"/>
      <c r="C4" s="103"/>
      <c r="D4" s="103" t="s">
        <v>828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2405.8609657195111</v>
      </c>
      <c r="E5" s="32">
        <f t="shared" si="0"/>
        <v>1558.0016010084141</v>
      </c>
      <c r="F5" s="32">
        <f t="shared" si="0"/>
        <v>1202.5021553259055</v>
      </c>
      <c r="G5" s="32">
        <f t="shared" si="0"/>
        <v>1376.8797444022903</v>
      </c>
      <c r="H5" s="32">
        <f t="shared" si="0"/>
        <v>2000.468736521249</v>
      </c>
      <c r="I5" s="32">
        <f t="shared" si="0"/>
        <v>2328.0745991852032</v>
      </c>
      <c r="J5" s="32">
        <f t="shared" si="0"/>
        <v>3163.4239499013711</v>
      </c>
      <c r="K5" s="32">
        <f t="shared" si="0"/>
        <v>3149.0119080070731</v>
      </c>
      <c r="L5" s="32">
        <f t="shared" si="0"/>
        <v>3603.5178739421376</v>
      </c>
      <c r="M5" s="32">
        <f t="shared" si="0"/>
        <v>3607.4384647787688</v>
      </c>
      <c r="N5" s="32">
        <f t="shared" si="0"/>
        <v>2885.7455679547375</v>
      </c>
      <c r="O5" s="32">
        <f t="shared" si="0"/>
        <v>2861.6224398949807</v>
      </c>
      <c r="P5" s="32">
        <f t="shared" si="0"/>
        <v>3191.9178216062437</v>
      </c>
      <c r="Q5" s="32">
        <f t="shared" si="0"/>
        <v>3361.1500912462002</v>
      </c>
      <c r="R5" s="32">
        <f t="shared" si="0"/>
        <v>3338.0477249914697</v>
      </c>
      <c r="S5" s="32">
        <f t="shared" si="0"/>
        <v>3135.0300508352047</v>
      </c>
      <c r="T5" s="32">
        <f t="shared" si="0"/>
        <v>3619.4875730820695</v>
      </c>
      <c r="U5" s="32">
        <f t="shared" si="0"/>
        <v>3893.5441199005363</v>
      </c>
      <c r="V5" s="32">
        <f t="shared" si="0"/>
        <v>3868.2326592807267</v>
      </c>
      <c r="W5" s="32">
        <f t="shared" si="0"/>
        <v>4330.1651502893928</v>
      </c>
      <c r="X5" s="32">
        <f t="shared" si="0"/>
        <v>5610.0828824916844</v>
      </c>
      <c r="Y5" s="32">
        <f t="shared" si="0"/>
        <v>6236.2656105696888</v>
      </c>
      <c r="Z5" s="32">
        <f t="shared" si="0"/>
        <v>5801.1620227504518</v>
      </c>
      <c r="AA5" s="32">
        <f t="shared" si="0"/>
        <v>5864.1980130112961</v>
      </c>
      <c r="AB5" s="32">
        <f t="shared" si="0"/>
        <v>6247.6748666705389</v>
      </c>
      <c r="AC5" s="32">
        <f t="shared" si="0"/>
        <v>7984.9834179184991</v>
      </c>
      <c r="AD5" s="32">
        <f t="shared" si="0"/>
        <v>6421.6685760947566</v>
      </c>
      <c r="AE5" s="32">
        <f>+AE7+AE18+AE24+AE29+AE32</f>
        <v>6311.8127685943091</v>
      </c>
      <c r="AF5" s="32">
        <f>+AF7+AF18+AF24+AF29+AF32</f>
        <v>7272.3779674414291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212.23671829280758</v>
      </c>
      <c r="E6" s="32">
        <f t="shared" si="1"/>
        <v>136.50363484496478</v>
      </c>
      <c r="F6" s="32">
        <f t="shared" si="1"/>
        <v>80.705150889048625</v>
      </c>
      <c r="G6" s="32">
        <f t="shared" si="1"/>
        <v>85.776967745155176</v>
      </c>
      <c r="H6" s="32">
        <f t="shared" si="1"/>
        <v>135.62494210913408</v>
      </c>
      <c r="I6" s="32">
        <f t="shared" si="1"/>
        <v>177.11398837423209</v>
      </c>
      <c r="J6" s="32">
        <f t="shared" si="1"/>
        <v>315.2893825010197</v>
      </c>
      <c r="K6" s="32">
        <f t="shared" si="1"/>
        <v>441.52612187078375</v>
      </c>
      <c r="L6" s="32">
        <f t="shared" si="1"/>
        <v>553.69411289896038</v>
      </c>
      <c r="M6" s="32">
        <f t="shared" si="1"/>
        <v>742.98514858145086</v>
      </c>
      <c r="N6" s="32">
        <f t="shared" si="1"/>
        <v>522.73227006234265</v>
      </c>
      <c r="O6" s="32">
        <f t="shared" si="1"/>
        <v>404.32249362006104</v>
      </c>
      <c r="P6" s="32">
        <f t="shared" si="1"/>
        <v>425.3988623683174</v>
      </c>
      <c r="Q6" s="32">
        <f t="shared" si="1"/>
        <v>558.67484133265202</v>
      </c>
      <c r="R6" s="32">
        <f t="shared" si="1"/>
        <v>711.23813871869311</v>
      </c>
      <c r="S6" s="32">
        <f t="shared" si="1"/>
        <v>524.18507470205031</v>
      </c>
      <c r="T6" s="32">
        <f t="shared" si="1"/>
        <v>583.81617578819316</v>
      </c>
      <c r="U6" s="32">
        <f t="shared" si="1"/>
        <v>998.65140999052471</v>
      </c>
      <c r="V6" s="32">
        <f t="shared" si="1"/>
        <v>970.02559892341856</v>
      </c>
      <c r="W6" s="32">
        <f t="shared" si="1"/>
        <v>888.72280501763805</v>
      </c>
      <c r="X6" s="32">
        <f t="shared" si="1"/>
        <v>1131.1611314632121</v>
      </c>
      <c r="Y6" s="32">
        <f t="shared" si="1"/>
        <v>1271.4276809487978</v>
      </c>
      <c r="Z6" s="32">
        <f t="shared" si="1"/>
        <v>1443.5099642610496</v>
      </c>
      <c r="AA6" s="32">
        <f t="shared" si="1"/>
        <v>1605.1185734800226</v>
      </c>
      <c r="AB6" s="32">
        <f t="shared" si="1"/>
        <v>1407.4366440486688</v>
      </c>
      <c r="AC6" s="32">
        <f t="shared" si="1"/>
        <v>1124.6942409488154</v>
      </c>
      <c r="AD6" s="32">
        <f t="shared" si="1"/>
        <v>1673.468161752141</v>
      </c>
      <c r="AE6" s="32">
        <f>AE35+AE43</f>
        <v>1470.7449367229337</v>
      </c>
      <c r="AF6" s="32">
        <f>AF35+AF43</f>
        <v>1818.1673963809972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2130.4755489212812</v>
      </c>
      <c r="E7" s="32">
        <f t="shared" si="2"/>
        <v>1277.7784120924966</v>
      </c>
      <c r="F7" s="32">
        <f t="shared" si="2"/>
        <v>883.18086093838656</v>
      </c>
      <c r="G7" s="32">
        <f t="shared" si="2"/>
        <v>1023.361680702948</v>
      </c>
      <c r="H7" s="32">
        <f t="shared" si="2"/>
        <v>1611.1888144465959</v>
      </c>
      <c r="I7" s="32">
        <f t="shared" si="2"/>
        <v>1898.2386566020505</v>
      </c>
      <c r="J7" s="32">
        <f t="shared" si="2"/>
        <v>2682.071267998404</v>
      </c>
      <c r="K7" s="32">
        <f t="shared" si="2"/>
        <v>2635.7970943645978</v>
      </c>
      <c r="L7" s="32">
        <f t="shared" si="2"/>
        <v>3068.9346751743906</v>
      </c>
      <c r="M7" s="32">
        <f t="shared" si="2"/>
        <v>3052.2209115364258</v>
      </c>
      <c r="N7" s="32">
        <f t="shared" si="2"/>
        <v>2312.7960850656864</v>
      </c>
      <c r="O7" s="32">
        <f t="shared" si="2"/>
        <v>2306.4870817323235</v>
      </c>
      <c r="P7" s="32">
        <f t="shared" si="2"/>
        <v>2633.8434548742393</v>
      </c>
      <c r="Q7" s="32">
        <f t="shared" si="2"/>
        <v>2797.5103119178366</v>
      </c>
      <c r="R7" s="32">
        <f t="shared" si="2"/>
        <v>2758.4324893979006</v>
      </c>
      <c r="S7" s="32">
        <f t="shared" si="2"/>
        <v>2541.6643669119749</v>
      </c>
      <c r="T7" s="32">
        <f t="shared" si="2"/>
        <v>2973.8548054477492</v>
      </c>
      <c r="U7" s="32">
        <f t="shared" si="2"/>
        <v>3216.6126393555214</v>
      </c>
      <c r="V7" s="32">
        <f t="shared" si="2"/>
        <v>3141.1301079015479</v>
      </c>
      <c r="W7" s="32">
        <f t="shared" si="2"/>
        <v>3604.7775494893631</v>
      </c>
      <c r="X7" s="32">
        <f t="shared" si="2"/>
        <v>4841.1892973881077</v>
      </c>
      <c r="Y7" s="32">
        <f t="shared" si="2"/>
        <v>5412.1279666582413</v>
      </c>
      <c r="Z7" s="32">
        <f t="shared" si="2"/>
        <v>4888.7860122961183</v>
      </c>
      <c r="AA7" s="32">
        <f t="shared" si="2"/>
        <v>4887.3704162001513</v>
      </c>
      <c r="AB7" s="32">
        <f t="shared" si="2"/>
        <v>5119.3694824965742</v>
      </c>
      <c r="AC7" s="32">
        <f t="shared" si="2"/>
        <v>6701.5949032616254</v>
      </c>
      <c r="AD7" s="32">
        <f t="shared" si="2"/>
        <v>5116.363927759362</v>
      </c>
      <c r="AE7" s="32">
        <f t="shared" si="2"/>
        <v>5019.6871242725047</v>
      </c>
      <c r="AF7" s="32">
        <f t="shared" si="2"/>
        <v>5958.5135343041356</v>
      </c>
    </row>
    <row r="8" spans="1:32" x14ac:dyDescent="0.25">
      <c r="A8" s="6">
        <v>1</v>
      </c>
      <c r="B8" s="13" t="s">
        <v>839</v>
      </c>
      <c r="C8" s="13" t="s">
        <v>840</v>
      </c>
      <c r="D8" s="115">
        <f>CO2eq!C55</f>
        <v>24.592642501334524</v>
      </c>
      <c r="E8" s="115">
        <f>CO2eq!D55</f>
        <v>26.758645598625133</v>
      </c>
      <c r="F8" s="115">
        <f>CO2eq!E55</f>
        <v>32.014896084431754</v>
      </c>
      <c r="G8" s="115">
        <f>CO2eq!F55</f>
        <v>34.830765223493472</v>
      </c>
      <c r="H8" s="115">
        <f>CO2eq!G55</f>
        <v>33.097564153274078</v>
      </c>
      <c r="I8" s="115">
        <f>CO2eq!H55</f>
        <v>33.514765435096933</v>
      </c>
      <c r="J8" s="115">
        <f>CO2eq!I55</f>
        <v>31.396230894263606</v>
      </c>
      <c r="K8" s="115">
        <f>CO2eq!J55</f>
        <v>31.976460815055344</v>
      </c>
      <c r="L8" s="115">
        <f>CO2eq!K55</f>
        <v>29.815599151477258</v>
      </c>
      <c r="M8" s="115">
        <f>CO2eq!L55</f>
        <v>31.726140722043318</v>
      </c>
      <c r="N8" s="115">
        <f>CO2eq!M55</f>
        <v>32.239249460912269</v>
      </c>
      <c r="O8" s="115">
        <f>CO2eq!N55</f>
        <v>33.454007732607529</v>
      </c>
      <c r="P8" s="115">
        <f>CO2eq!O55</f>
        <v>31.704825631998251</v>
      </c>
      <c r="Q8" s="115">
        <f>CO2eq!P55</f>
        <v>28.355329774774553</v>
      </c>
      <c r="R8" s="115">
        <f>CO2eq!Q55</f>
        <v>29.890765411934822</v>
      </c>
      <c r="S8" s="115">
        <f>CO2eq!R55</f>
        <v>28.735191719908588</v>
      </c>
      <c r="T8" s="115">
        <f>CO2eq!S55</f>
        <v>28.722058228591827</v>
      </c>
      <c r="U8" s="115">
        <f>CO2eq!T55</f>
        <v>30.379758500703293</v>
      </c>
      <c r="V8" s="115">
        <f>CO2eq!U55</f>
        <v>28.197167747159078</v>
      </c>
      <c r="W8" s="115">
        <f>CO2eq!V55</f>
        <v>29.389279218172046</v>
      </c>
      <c r="X8" s="115">
        <f>CO2eq!W55</f>
        <v>31.205853687901058</v>
      </c>
      <c r="Y8" s="115">
        <f>CO2eq!X55</f>
        <v>32.418853100104997</v>
      </c>
      <c r="Z8" s="115">
        <f>CO2eq!Y55</f>
        <v>31.539984851059263</v>
      </c>
      <c r="AA8" s="115">
        <f>CO2eq!Z55</f>
        <v>32.197898076950956</v>
      </c>
      <c r="AB8" s="115">
        <f>CO2eq!AA55</f>
        <v>29.737126144673553</v>
      </c>
      <c r="AC8" s="115">
        <f>CO2eq!AB55</f>
        <v>35.492795774623659</v>
      </c>
      <c r="AD8" s="115">
        <f>CO2eq!AC55</f>
        <v>31.553757854789822</v>
      </c>
      <c r="AE8" s="115">
        <f>CO2eq!AD55</f>
        <v>33.188951275898717</v>
      </c>
      <c r="AF8" s="115">
        <f>CO2eq!AE55</f>
        <v>41.014655822430505</v>
      </c>
    </row>
    <row r="9" spans="1:32" x14ac:dyDescent="0.25">
      <c r="A9" s="6">
        <v>1</v>
      </c>
      <c r="B9" s="13" t="s">
        <v>842</v>
      </c>
      <c r="C9" s="13" t="s">
        <v>843</v>
      </c>
      <c r="D9" s="115">
        <f>CO2eq!C54</f>
        <v>5.7099920396866235</v>
      </c>
      <c r="E9" s="115">
        <f>CO2eq!D54</f>
        <v>6.3141624607382383</v>
      </c>
      <c r="F9" s="115">
        <f>CO2eq!E54</f>
        <v>7.2898702675605866</v>
      </c>
      <c r="G9" s="115">
        <f>CO2eq!F54</f>
        <v>4.4891290565928186</v>
      </c>
      <c r="H9" s="115">
        <f>CO2eq!G54</f>
        <v>8.6156289801873029</v>
      </c>
      <c r="I9" s="115">
        <f>CO2eq!H54</f>
        <v>8.4876411407774786</v>
      </c>
      <c r="J9" s="115">
        <f>CO2eq!I54</f>
        <v>9.1169748405093927</v>
      </c>
      <c r="K9" s="115">
        <f>CO2eq!J54</f>
        <v>12.625699966112069</v>
      </c>
      <c r="L9" s="115">
        <f>CO2eq!K54</f>
        <v>6.7290220726503742</v>
      </c>
      <c r="M9" s="115">
        <f>CO2eq!L54</f>
        <v>7.3942912575122444</v>
      </c>
      <c r="N9" s="115">
        <f>CO2eq!M54</f>
        <v>7.7727444386807383</v>
      </c>
      <c r="O9" s="115">
        <f>CO2eq!N54</f>
        <v>6.9764147771094409</v>
      </c>
      <c r="P9" s="115">
        <f>CO2eq!O54</f>
        <v>8.0683489332816247</v>
      </c>
      <c r="Q9" s="115">
        <f>CO2eq!P54</f>
        <v>10.740547048329894</v>
      </c>
      <c r="R9" s="115">
        <f>CO2eq!Q54</f>
        <v>12.976627595875422</v>
      </c>
      <c r="S9" s="115">
        <f>CO2eq!R54</f>
        <v>11.528188243104704</v>
      </c>
      <c r="T9" s="115">
        <f>CO2eq!S54</f>
        <v>11.921196126671797</v>
      </c>
      <c r="U9" s="115">
        <f>CO2eq!T54</f>
        <v>13.806248448253699</v>
      </c>
      <c r="V9" s="115">
        <f>CO2eq!U54</f>
        <v>18.095074390293295</v>
      </c>
      <c r="W9" s="115">
        <f>CO2eq!V54</f>
        <v>17.04246064186222</v>
      </c>
      <c r="X9" s="115">
        <f>CO2eq!W54</f>
        <v>23.289678465227563</v>
      </c>
      <c r="Y9" s="115">
        <f>CO2eq!X54</f>
        <v>24.66736282277131</v>
      </c>
      <c r="Z9" s="115">
        <f>CO2eq!Y54</f>
        <v>26.480615945528456</v>
      </c>
      <c r="AA9" s="115">
        <f>CO2eq!Z54</f>
        <v>19.164233096945161</v>
      </c>
      <c r="AB9" s="115">
        <f>CO2eq!AA54</f>
        <v>19.023883296616383</v>
      </c>
      <c r="AC9" s="115">
        <f>CO2eq!AB54</f>
        <v>19.771981604819505</v>
      </c>
      <c r="AD9" s="115">
        <f>CO2eq!AC54</f>
        <v>27.274864951720083</v>
      </c>
      <c r="AE9" s="115">
        <f>CO2eq!AD54</f>
        <v>30.520023721427261</v>
      </c>
      <c r="AF9" s="115">
        <f>CO2eq!AE54</f>
        <v>29.853920926500031</v>
      </c>
    </row>
    <row r="10" spans="1:32" x14ac:dyDescent="0.25">
      <c r="A10" s="6">
        <v>1</v>
      </c>
      <c r="B10" s="13" t="s">
        <v>846</v>
      </c>
      <c r="C10" s="13" t="s">
        <v>44</v>
      </c>
      <c r="D10" s="115">
        <f>CO2eq!C17</f>
        <v>495.27033440530789</v>
      </c>
      <c r="E10" s="115">
        <f>CO2eq!D17</f>
        <v>364.05131627755753</v>
      </c>
      <c r="F10" s="115">
        <f>CO2eq!E17</f>
        <v>418.41518746572149</v>
      </c>
      <c r="G10" s="115">
        <f>CO2eq!F17</f>
        <v>495.95582306420556</v>
      </c>
      <c r="H10" s="115">
        <f>CO2eq!G17</f>
        <v>640.90577398409982</v>
      </c>
      <c r="I10" s="115">
        <f>CO2eq!H17</f>
        <v>674.58059751198584</v>
      </c>
      <c r="J10" s="115">
        <f>CO2eq!I17</f>
        <v>608.46640223853763</v>
      </c>
      <c r="K10" s="115">
        <f>CO2eq!J17</f>
        <v>699.01925856683397</v>
      </c>
      <c r="L10" s="115">
        <f>CO2eq!K17</f>
        <v>746.66944222390043</v>
      </c>
      <c r="M10" s="115">
        <f>CO2eq!L17</f>
        <v>567.89241226320951</v>
      </c>
      <c r="N10" s="115">
        <f>CO2eq!M17</f>
        <v>557.28483889453082</v>
      </c>
      <c r="O10" s="115">
        <f>CO2eq!N17</f>
        <v>548.44998681425227</v>
      </c>
      <c r="P10" s="115">
        <f>CO2eq!O17</f>
        <v>650.60073759295062</v>
      </c>
      <c r="Q10" s="115">
        <f>CO2eq!P17</f>
        <v>521.91195549016936</v>
      </c>
      <c r="R10" s="115">
        <f>CO2eq!Q17</f>
        <v>489.24266316473535</v>
      </c>
      <c r="S10" s="115">
        <f>CO2eq!R17</f>
        <v>489.19589955878718</v>
      </c>
      <c r="T10" s="115">
        <f>CO2eq!S17</f>
        <v>686.72629363266071</v>
      </c>
      <c r="U10" s="115">
        <f>CO2eq!T17</f>
        <v>669.99937045668753</v>
      </c>
      <c r="V10" s="115">
        <f>CO2eq!U17</f>
        <v>613.02497775157781</v>
      </c>
      <c r="W10" s="115">
        <f>CO2eq!V17</f>
        <v>619.91821138128853</v>
      </c>
      <c r="X10" s="115">
        <f>CO2eq!W17</f>
        <v>860.88862821379678</v>
      </c>
      <c r="Y10" s="115">
        <f>CO2eq!X17</f>
        <v>850.80216649912961</v>
      </c>
      <c r="Z10" s="115">
        <f>CO2eq!Y17</f>
        <v>856.78613700096048</v>
      </c>
      <c r="AA10" s="115">
        <f>CO2eq!Z17</f>
        <v>925.81765221803153</v>
      </c>
      <c r="AB10" s="115">
        <f>CO2eq!AA17</f>
        <v>1246.3770370013758</v>
      </c>
      <c r="AC10" s="115">
        <f>CO2eq!AB17</f>
        <v>1391.6167439753101</v>
      </c>
      <c r="AD10" s="115">
        <f>CO2eq!AC17</f>
        <v>1350.1277440759468</v>
      </c>
      <c r="AE10" s="115">
        <f>CO2eq!AD17</f>
        <v>1285.6418823968468</v>
      </c>
      <c r="AF10" s="115">
        <f>CO2eq!AE17</f>
        <v>1343.6483775847771</v>
      </c>
    </row>
    <row r="11" spans="1:32" x14ac:dyDescent="0.25">
      <c r="A11" s="6">
        <v>1</v>
      </c>
      <c r="B11" s="13" t="s">
        <v>849</v>
      </c>
      <c r="C11" s="13" t="s">
        <v>850</v>
      </c>
      <c r="D11" s="117">
        <f t="shared" ref="D11:AD11" si="3">+D12+D13</f>
        <v>1578.8278487931209</v>
      </c>
      <c r="E11" s="117">
        <f t="shared" si="3"/>
        <v>851.05312565336988</v>
      </c>
      <c r="F11" s="117">
        <f t="shared" si="3"/>
        <v>397.71214710604289</v>
      </c>
      <c r="G11" s="117">
        <f t="shared" si="3"/>
        <v>451.54736732748245</v>
      </c>
      <c r="H11" s="117">
        <f t="shared" si="3"/>
        <v>883.57100098561227</v>
      </c>
      <c r="I11" s="117">
        <f t="shared" si="3"/>
        <v>1154.5210289174004</v>
      </c>
      <c r="J11" s="117">
        <f t="shared" si="3"/>
        <v>2007.762155341625</v>
      </c>
      <c r="K11" s="117">
        <f t="shared" si="3"/>
        <v>1867.6844557235925</v>
      </c>
      <c r="L11" s="117">
        <f t="shared" si="3"/>
        <v>2271.7105135898928</v>
      </c>
      <c r="M11" s="117">
        <f t="shared" si="3"/>
        <v>2432.339535152345</v>
      </c>
      <c r="N11" s="117">
        <f t="shared" si="3"/>
        <v>1701.9208822499113</v>
      </c>
      <c r="O11" s="117">
        <f t="shared" si="3"/>
        <v>1706.4601403891716</v>
      </c>
      <c r="P11" s="117">
        <f t="shared" si="3"/>
        <v>1930.7389966791864</v>
      </c>
      <c r="Q11" s="117">
        <f t="shared" si="3"/>
        <v>2222.0225908438974</v>
      </c>
      <c r="R11" s="117">
        <f t="shared" si="3"/>
        <v>2206.9675509583367</v>
      </c>
      <c r="S11" s="117">
        <f t="shared" si="3"/>
        <v>1997.8380493816542</v>
      </c>
      <c r="T11" s="117">
        <f t="shared" si="3"/>
        <v>2236.5769664922891</v>
      </c>
      <c r="U11" s="117">
        <f t="shared" si="3"/>
        <v>2493.0733045340471</v>
      </c>
      <c r="V11" s="117">
        <f t="shared" si="3"/>
        <v>2467.9465558961988</v>
      </c>
      <c r="W11" s="117">
        <f t="shared" si="3"/>
        <v>2923.0694046482267</v>
      </c>
      <c r="X11" s="117">
        <f t="shared" si="3"/>
        <v>3902.7424783939919</v>
      </c>
      <c r="Y11" s="117">
        <f t="shared" si="3"/>
        <v>4480.3877864639207</v>
      </c>
      <c r="Z11" s="117">
        <f t="shared" si="3"/>
        <v>3959.6548598359473</v>
      </c>
      <c r="AA11" s="117">
        <f t="shared" si="3"/>
        <v>3896.2606685778269</v>
      </c>
      <c r="AB11" s="117">
        <f t="shared" si="3"/>
        <v>3816.1757667333372</v>
      </c>
      <c r="AC11" s="117">
        <f t="shared" si="3"/>
        <v>5231.1761139307901</v>
      </c>
      <c r="AD11" s="117">
        <f t="shared" si="3"/>
        <v>3695.9851217507558</v>
      </c>
      <c r="AE11" s="117">
        <f>+AE12+AE13</f>
        <v>3648.0475501876654</v>
      </c>
      <c r="AF11" s="117">
        <f>+AF12+AF13</f>
        <v>4532.5875338012593</v>
      </c>
    </row>
    <row r="12" spans="1:32" x14ac:dyDescent="0.25">
      <c r="A12" s="6">
        <v>1</v>
      </c>
      <c r="B12" s="13" t="s">
        <v>853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855</v>
      </c>
      <c r="C13" s="13" t="s">
        <v>835</v>
      </c>
      <c r="D13" s="115">
        <f>CO2eq!C10</f>
        <v>1578.8278487931209</v>
      </c>
      <c r="E13" s="115">
        <f>CO2eq!D10</f>
        <v>851.05312565336988</v>
      </c>
      <c r="F13" s="115">
        <f>CO2eq!E10</f>
        <v>397.71214710604289</v>
      </c>
      <c r="G13" s="115">
        <f>CO2eq!F10</f>
        <v>451.54736732748245</v>
      </c>
      <c r="H13" s="115">
        <f>CO2eq!G10</f>
        <v>883.57100098561227</v>
      </c>
      <c r="I13" s="115">
        <f>CO2eq!H10</f>
        <v>1154.5210289174004</v>
      </c>
      <c r="J13" s="115">
        <f>CO2eq!I10</f>
        <v>2007.762155341625</v>
      </c>
      <c r="K13" s="115">
        <f>CO2eq!J10</f>
        <v>1867.6844557235925</v>
      </c>
      <c r="L13" s="115">
        <f>CO2eq!K10</f>
        <v>2271.7105135898928</v>
      </c>
      <c r="M13" s="115">
        <f>CO2eq!L10</f>
        <v>2432.339535152345</v>
      </c>
      <c r="N13" s="115">
        <f>CO2eq!M10</f>
        <v>1701.9208822499113</v>
      </c>
      <c r="O13" s="115">
        <f>CO2eq!N10</f>
        <v>1706.4601403891716</v>
      </c>
      <c r="P13" s="115">
        <f>CO2eq!O10</f>
        <v>1930.7389966791864</v>
      </c>
      <c r="Q13" s="115">
        <f>CO2eq!P10</f>
        <v>2222.0225908438974</v>
      </c>
      <c r="R13" s="115">
        <f>CO2eq!Q10</f>
        <v>2206.9675509583367</v>
      </c>
      <c r="S13" s="115">
        <f>CO2eq!R10</f>
        <v>1997.8380493816542</v>
      </c>
      <c r="T13" s="115">
        <f>CO2eq!S10</f>
        <v>2236.5769664922891</v>
      </c>
      <c r="U13" s="115">
        <f>CO2eq!T10</f>
        <v>2493.0733045340471</v>
      </c>
      <c r="V13" s="115">
        <f>CO2eq!U10</f>
        <v>2467.9465558961988</v>
      </c>
      <c r="W13" s="115">
        <f>CO2eq!V10</f>
        <v>2923.0694046482267</v>
      </c>
      <c r="X13" s="115">
        <f>CO2eq!W10</f>
        <v>3902.7424783939919</v>
      </c>
      <c r="Y13" s="115">
        <f>CO2eq!X10</f>
        <v>4480.3877864639207</v>
      </c>
      <c r="Z13" s="115">
        <f>CO2eq!Y10</f>
        <v>3959.6548598359473</v>
      </c>
      <c r="AA13" s="115">
        <f>CO2eq!Z10</f>
        <v>3896.2606685778269</v>
      </c>
      <c r="AB13" s="115">
        <f>CO2eq!AA10</f>
        <v>3816.1757667333372</v>
      </c>
      <c r="AC13" s="115">
        <f>CO2eq!AB10</f>
        <v>5231.1761139307901</v>
      </c>
      <c r="AD13" s="115">
        <f>CO2eq!AC10</f>
        <v>3695.9851217507558</v>
      </c>
      <c r="AE13" s="115">
        <f>CO2eq!AD10</f>
        <v>3648.0475501876654</v>
      </c>
      <c r="AF13" s="115">
        <f>CO2eq!AE10</f>
        <v>4532.5875338012593</v>
      </c>
    </row>
    <row r="14" spans="1:32" x14ac:dyDescent="0.25">
      <c r="A14" s="6">
        <v>1</v>
      </c>
      <c r="B14" s="13" t="s">
        <v>857</v>
      </c>
      <c r="C14" s="13" t="s">
        <v>858</v>
      </c>
      <c r="D14" s="115">
        <f>CO2eq!C56</f>
        <v>26.074731181831378</v>
      </c>
      <c r="E14" s="115">
        <f>CO2eq!D56</f>
        <v>29.601162102205762</v>
      </c>
      <c r="F14" s="115">
        <f>CO2eq!E56</f>
        <v>27.748760014629873</v>
      </c>
      <c r="G14" s="115">
        <f>CO2eq!F56</f>
        <v>36.538596031173753</v>
      </c>
      <c r="H14" s="115">
        <f>CO2eq!G56</f>
        <v>44.998846343422372</v>
      </c>
      <c r="I14" s="115">
        <f>CO2eq!H56</f>
        <v>27.134623596789986</v>
      </c>
      <c r="J14" s="115">
        <f>CO2eq!I56</f>
        <v>25.329504683468162</v>
      </c>
      <c r="K14" s="115">
        <f>CO2eq!J56</f>
        <v>24.491219293004232</v>
      </c>
      <c r="L14" s="115">
        <f>CO2eq!K56</f>
        <v>14.010098136469791</v>
      </c>
      <c r="M14" s="115">
        <f>CO2eq!L56</f>
        <v>12.8685321413161</v>
      </c>
      <c r="N14" s="115">
        <f>CO2eq!M56</f>
        <v>13.57837002165093</v>
      </c>
      <c r="O14" s="115">
        <f>CO2eq!N56</f>
        <v>11.146532019182775</v>
      </c>
      <c r="P14" s="115">
        <f>CO2eq!O56</f>
        <v>12.730546036822288</v>
      </c>
      <c r="Q14" s="115">
        <f>CO2eq!P56</f>
        <v>14.479888760665165</v>
      </c>
      <c r="R14" s="115">
        <f>CO2eq!Q56</f>
        <v>19.354882267018038</v>
      </c>
      <c r="S14" s="115">
        <f>CO2eq!R56</f>
        <v>14.367038008520685</v>
      </c>
      <c r="T14" s="115">
        <f>CO2eq!S56</f>
        <v>9.9082909675355602</v>
      </c>
      <c r="U14" s="115">
        <f>CO2eq!T56</f>
        <v>9.3539574158300436</v>
      </c>
      <c r="V14" s="115">
        <f>CO2eq!U56</f>
        <v>13.866332116318761</v>
      </c>
      <c r="W14" s="115">
        <f>CO2eq!V56</f>
        <v>15.358193599813713</v>
      </c>
      <c r="X14" s="115">
        <f>CO2eq!W56</f>
        <v>22.787376560866601</v>
      </c>
      <c r="Y14" s="115">
        <f>CO2eq!X56</f>
        <v>23.491235790145524</v>
      </c>
      <c r="Z14" s="115">
        <f>CO2eq!Y56</f>
        <v>12.073964156237626</v>
      </c>
      <c r="AA14" s="115">
        <f>CO2eq!Z56</f>
        <v>11.123245368004749</v>
      </c>
      <c r="AB14" s="115">
        <f>CO2eq!AA56</f>
        <v>5.6724509563984</v>
      </c>
      <c r="AC14" s="115">
        <f>CO2eq!AB56</f>
        <v>21.945412465958785</v>
      </c>
      <c r="AD14" s="115">
        <f>CO2eq!AC56</f>
        <v>11.303067517021182</v>
      </c>
      <c r="AE14" s="115">
        <f>CO2eq!AD56</f>
        <v>22.028298190948835</v>
      </c>
      <c r="AF14" s="115">
        <f>CO2eq!AE56</f>
        <v>11.211691272590443</v>
      </c>
    </row>
    <row r="15" spans="1:32" x14ac:dyDescent="0.25">
      <c r="A15" s="6">
        <v>1</v>
      </c>
      <c r="B15" s="13" t="s">
        <v>860</v>
      </c>
      <c r="C15" s="13" t="s">
        <v>861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0.27528206632370172</v>
      </c>
      <c r="Y15" s="115">
        <f>CO2eq!X60</f>
        <v>0.36056198216965663</v>
      </c>
      <c r="Z15" s="115">
        <f>CO2eq!Y60</f>
        <v>2.2504505063855831</v>
      </c>
      <c r="AA15" s="115">
        <f>CO2eq!Z60</f>
        <v>2.8067188623915782</v>
      </c>
      <c r="AB15" s="115">
        <f>CO2eq!AA60</f>
        <v>2.3832183641732883</v>
      </c>
      <c r="AC15" s="115">
        <f>CO2eq!AB60</f>
        <v>1.5918555101232308</v>
      </c>
      <c r="AD15" s="115">
        <f>CO2eq!AC60</f>
        <v>0.1193716091286541</v>
      </c>
      <c r="AE15" s="115">
        <f>CO2eq!AD60</f>
        <v>0.2456256858602224</v>
      </c>
      <c r="AF15" s="115">
        <f>CO2eq!AE60</f>
        <v>9.0453684434596587E-2</v>
      </c>
    </row>
    <row r="16" spans="1:32" x14ac:dyDescent="0.25">
      <c r="A16" s="6">
        <v>1</v>
      </c>
      <c r="B16" s="13" t="s">
        <v>863</v>
      </c>
      <c r="C16" s="13" t="s">
        <v>864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866</v>
      </c>
      <c r="C17" s="13" t="s">
        <v>867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0</v>
      </c>
      <c r="V17" s="114">
        <f>CO2eq!U80</f>
        <v>0</v>
      </c>
      <c r="W17" s="114">
        <f>CO2eq!V80</f>
        <v>0</v>
      </c>
      <c r="X17" s="114">
        <f>CO2eq!W80</f>
        <v>0</v>
      </c>
      <c r="Y17" s="114">
        <f>CO2eq!X80</f>
        <v>0</v>
      </c>
      <c r="Z17" s="114">
        <f>CO2eq!Y80</f>
        <v>0</v>
      </c>
      <c r="AA17" s="114">
        <f>CO2eq!Z80</f>
        <v>0</v>
      </c>
      <c r="AB17" s="114">
        <f>CO2eq!AA80</f>
        <v>0</v>
      </c>
      <c r="AC17" s="114">
        <f>CO2eq!AB80</f>
        <v>0</v>
      </c>
      <c r="AD17" s="114">
        <f>CO2eq!AC80</f>
        <v>0</v>
      </c>
      <c r="AE17" s="114">
        <f>CO2eq!AD80</f>
        <v>1.4792813857268602E-2</v>
      </c>
      <c r="AF17" s="114">
        <f>CO2eq!AE80</f>
        <v>0.10690121214364406</v>
      </c>
    </row>
    <row r="18" spans="1:32" x14ac:dyDescent="0.25">
      <c r="A18" s="6">
        <v>1</v>
      </c>
      <c r="B18" s="6" t="s">
        <v>868</v>
      </c>
      <c r="C18" s="31" t="s">
        <v>72</v>
      </c>
      <c r="D18" s="32">
        <f t="shared" ref="D18:AD18" si="4">+SUM(D19:D23)</f>
        <v>214.21334902205282</v>
      </c>
      <c r="E18" s="32">
        <f t="shared" si="4"/>
        <v>218.88839273771248</v>
      </c>
      <c r="F18" s="32">
        <f t="shared" si="4"/>
        <v>237.95469113790375</v>
      </c>
      <c r="G18" s="32">
        <f t="shared" si="4"/>
        <v>267.08772452477649</v>
      </c>
      <c r="H18" s="32">
        <f t="shared" si="4"/>
        <v>299.3264165908239</v>
      </c>
      <c r="I18" s="32">
        <f t="shared" si="4"/>
        <v>331.69677499265708</v>
      </c>
      <c r="J18" s="32">
        <f t="shared" si="4"/>
        <v>362.49597482915266</v>
      </c>
      <c r="K18" s="32">
        <f t="shared" si="4"/>
        <v>385.19297975860962</v>
      </c>
      <c r="L18" s="32">
        <f t="shared" si="4"/>
        <v>402.42845922561236</v>
      </c>
      <c r="M18" s="32">
        <f t="shared" si="4"/>
        <v>415.66503762283685</v>
      </c>
      <c r="N18" s="32">
        <f t="shared" si="4"/>
        <v>428.241536128733</v>
      </c>
      <c r="O18" s="32">
        <f t="shared" si="4"/>
        <v>408.05181313771493</v>
      </c>
      <c r="P18" s="32">
        <f t="shared" si="4"/>
        <v>411.70524397965278</v>
      </c>
      <c r="Q18" s="32">
        <f t="shared" si="4"/>
        <v>403.32257226739097</v>
      </c>
      <c r="R18" s="32">
        <f t="shared" si="4"/>
        <v>405.14130169295561</v>
      </c>
      <c r="S18" s="32">
        <f t="shared" si="4"/>
        <v>443.40720507726331</v>
      </c>
      <c r="T18" s="32">
        <f t="shared" si="4"/>
        <v>467.46236964413271</v>
      </c>
      <c r="U18" s="32">
        <f t="shared" si="4"/>
        <v>494.8029742531935</v>
      </c>
      <c r="V18" s="32">
        <f t="shared" si="4"/>
        <v>546.26347947979798</v>
      </c>
      <c r="W18" s="32">
        <f t="shared" si="4"/>
        <v>554.15243921039064</v>
      </c>
      <c r="X18" s="32">
        <f t="shared" si="4"/>
        <v>548.98433856910617</v>
      </c>
      <c r="Y18" s="32">
        <f t="shared" si="4"/>
        <v>602.92268957262206</v>
      </c>
      <c r="Z18" s="32">
        <f t="shared" si="4"/>
        <v>687.32609399009823</v>
      </c>
      <c r="AA18" s="32">
        <f t="shared" si="4"/>
        <v>728.84468651955456</v>
      </c>
      <c r="AB18" s="32">
        <f t="shared" si="4"/>
        <v>663.77601096793217</v>
      </c>
      <c r="AC18" s="32">
        <f t="shared" si="4"/>
        <v>745.62386774015476</v>
      </c>
      <c r="AD18" s="32">
        <f t="shared" si="4"/>
        <v>763.6868664816792</v>
      </c>
      <c r="AE18" s="32">
        <f>+SUM(AE19:AE23)</f>
        <v>832.46367297641223</v>
      </c>
      <c r="AF18" s="32">
        <f>+SUM(AF19:AF23)</f>
        <v>849.06670680289574</v>
      </c>
    </row>
    <row r="19" spans="1:32" x14ac:dyDescent="0.25">
      <c r="A19" s="6">
        <v>1</v>
      </c>
      <c r="B19" s="13" t="s">
        <v>869</v>
      </c>
      <c r="C19" s="13" t="s">
        <v>841</v>
      </c>
      <c r="D19" s="114">
        <f>CO2eq!C35</f>
        <v>194.61511052108656</v>
      </c>
      <c r="E19" s="114">
        <f>CO2eq!D35</f>
        <v>203.04357453379836</v>
      </c>
      <c r="F19" s="114">
        <f>CO2eq!E35</f>
        <v>219.27508440542496</v>
      </c>
      <c r="G19" s="114">
        <f>CO2eq!F35</f>
        <v>244.12070606284806</v>
      </c>
      <c r="H19" s="114">
        <f>CO2eq!G35</f>
        <v>274.55470898205579</v>
      </c>
      <c r="I19" s="114">
        <f>CO2eq!H35</f>
        <v>301.14252114415444</v>
      </c>
      <c r="J19" s="114">
        <f>CO2eq!I35</f>
        <v>326.49008952008825</v>
      </c>
      <c r="K19" s="114">
        <f>CO2eq!J35</f>
        <v>342.92933597657532</v>
      </c>
      <c r="L19" s="114">
        <f>CO2eq!K35</f>
        <v>362.40046973403861</v>
      </c>
      <c r="M19" s="114">
        <f>CO2eq!L35</f>
        <v>377.31812511108848</v>
      </c>
      <c r="N19" s="114">
        <f>CO2eq!M35</f>
        <v>391.21511310830221</v>
      </c>
      <c r="O19" s="114">
        <f>CO2eq!N35</f>
        <v>370.79300360036609</v>
      </c>
      <c r="P19" s="114">
        <f>CO2eq!O35</f>
        <v>375.65585976359506</v>
      </c>
      <c r="Q19" s="114">
        <f>CO2eq!P35</f>
        <v>373.9656361826618</v>
      </c>
      <c r="R19" s="114">
        <f>CO2eq!Q35</f>
        <v>373.03574182244574</v>
      </c>
      <c r="S19" s="114">
        <f>CO2eq!R35</f>
        <v>406.84853422821504</v>
      </c>
      <c r="T19" s="114">
        <f>CO2eq!S35</f>
        <v>431.53339161465163</v>
      </c>
      <c r="U19" s="114">
        <f>CO2eq!T35</f>
        <v>456.76196775640216</v>
      </c>
      <c r="V19" s="114">
        <f>CO2eq!U35</f>
        <v>498.16757548685575</v>
      </c>
      <c r="W19" s="114">
        <f>CO2eq!V35</f>
        <v>510.94204715648533</v>
      </c>
      <c r="X19" s="114">
        <f>CO2eq!W35</f>
        <v>509.12916385373421</v>
      </c>
      <c r="Y19" s="114">
        <f>CO2eq!X35</f>
        <v>560.98856198461169</v>
      </c>
      <c r="Z19" s="114">
        <f>CO2eq!Y35</f>
        <v>637.60251458645268</v>
      </c>
      <c r="AA19" s="114">
        <f>CO2eq!Z35</f>
        <v>677.46346839431737</v>
      </c>
      <c r="AB19" s="114">
        <f>CO2eq!AA35</f>
        <v>616.93650953956774</v>
      </c>
      <c r="AC19" s="114">
        <f>CO2eq!AB35</f>
        <v>680.08114816069497</v>
      </c>
      <c r="AD19" s="114">
        <f>CO2eq!AC35</f>
        <v>715.49777120460533</v>
      </c>
      <c r="AE19" s="114">
        <f>CO2eq!AD35</f>
        <v>769.63646048225291</v>
      </c>
      <c r="AF19" s="114">
        <f>CO2eq!AE35</f>
        <v>778.17713926601891</v>
      </c>
    </row>
    <row r="20" spans="1:32" x14ac:dyDescent="0.25">
      <c r="A20" s="6">
        <v>1</v>
      </c>
      <c r="B20" s="13" t="s">
        <v>870</v>
      </c>
      <c r="C20" s="13" t="s">
        <v>865</v>
      </c>
      <c r="D20" s="114">
        <f>CO2eq!C46</f>
        <v>0</v>
      </c>
      <c r="E20" s="114">
        <f>CO2eq!D46</f>
        <v>0</v>
      </c>
      <c r="F20" s="114">
        <f>CO2eq!E46</f>
        <v>0</v>
      </c>
      <c r="G20" s="114">
        <f>CO2eq!F46</f>
        <v>0</v>
      </c>
      <c r="H20" s="114">
        <f>CO2eq!G46</f>
        <v>0</v>
      </c>
      <c r="I20" s="114">
        <f>CO2eq!H46</f>
        <v>0</v>
      </c>
      <c r="J20" s="114">
        <f>CO2eq!I46</f>
        <v>0</v>
      </c>
      <c r="K20" s="114">
        <f>CO2eq!J46</f>
        <v>0</v>
      </c>
      <c r="L20" s="114">
        <f>CO2eq!K46</f>
        <v>0</v>
      </c>
      <c r="M20" s="114">
        <f>CO2eq!L46</f>
        <v>0</v>
      </c>
      <c r="N20" s="114">
        <f>CO2eq!M46</f>
        <v>0</v>
      </c>
      <c r="O20" s="114">
        <f>CO2eq!N46</f>
        <v>0</v>
      </c>
      <c r="P20" s="114">
        <f>CO2eq!O46</f>
        <v>0</v>
      </c>
      <c r="Q20" s="114">
        <f>CO2eq!P46</f>
        <v>0</v>
      </c>
      <c r="R20" s="114">
        <f>CO2eq!Q46</f>
        <v>0</v>
      </c>
      <c r="S20" s="114">
        <f>CO2eq!R46</f>
        <v>0</v>
      </c>
      <c r="T20" s="114">
        <f>CO2eq!S46</f>
        <v>0</v>
      </c>
      <c r="U20" s="114">
        <f>CO2eq!T46</f>
        <v>0</v>
      </c>
      <c r="V20" s="114">
        <f>CO2eq!U46</f>
        <v>0</v>
      </c>
      <c r="W20" s="114">
        <f>CO2eq!V46</f>
        <v>0</v>
      </c>
      <c r="X20" s="114">
        <f>CO2eq!W46</f>
        <v>0</v>
      </c>
      <c r="Y20" s="114">
        <f>CO2eq!X46</f>
        <v>0</v>
      </c>
      <c r="Z20" s="114">
        <f>CO2eq!Y46</f>
        <v>0</v>
      </c>
      <c r="AA20" s="114">
        <f>CO2eq!Z46</f>
        <v>0</v>
      </c>
      <c r="AB20" s="114">
        <f>CO2eq!AA46</f>
        <v>0</v>
      </c>
      <c r="AC20" s="114">
        <f>CO2eq!AB46</f>
        <v>0</v>
      </c>
      <c r="AD20" s="114">
        <f>CO2eq!AC46</f>
        <v>0</v>
      </c>
      <c r="AE20" s="114">
        <f>CO2eq!AD46</f>
        <v>0</v>
      </c>
      <c r="AF20" s="114">
        <f>CO2eq!AE46</f>
        <v>0</v>
      </c>
    </row>
    <row r="21" spans="1:32" x14ac:dyDescent="0.25">
      <c r="A21" s="6">
        <v>1</v>
      </c>
      <c r="B21" s="13" t="s">
        <v>872</v>
      </c>
      <c r="C21" s="13" t="s">
        <v>873</v>
      </c>
      <c r="D21" s="114">
        <f>CO2eq!C47</f>
        <v>0.81155969329919542</v>
      </c>
      <c r="E21" s="114">
        <f>CO2eq!D47</f>
        <v>1.0775843237998248</v>
      </c>
      <c r="F21" s="114">
        <f>CO2eq!E47</f>
        <v>1.7477806038410919</v>
      </c>
      <c r="G21" s="114">
        <f>CO2eq!F47</f>
        <v>2.5107126789532264</v>
      </c>
      <c r="H21" s="114">
        <f>CO2eq!G47</f>
        <v>1.99546508522245</v>
      </c>
      <c r="I21" s="114">
        <f>CO2eq!H47</f>
        <v>2.1776297876376121</v>
      </c>
      <c r="J21" s="114">
        <f>CO2eq!I47</f>
        <v>3.6367584671321915</v>
      </c>
      <c r="K21" s="114">
        <f>CO2eq!J47</f>
        <v>3.8159656691284249</v>
      </c>
      <c r="L21" s="114">
        <f>CO2eq!K47</f>
        <v>3.5398881319717188</v>
      </c>
      <c r="M21" s="114">
        <f>CO2eq!L47</f>
        <v>2.3238971691547241</v>
      </c>
      <c r="N21" s="114">
        <f>CO2eq!M47</f>
        <v>2.0299032714442764</v>
      </c>
      <c r="O21" s="114">
        <f>CO2eq!N47</f>
        <v>1.0946347887457661</v>
      </c>
      <c r="P21" s="114">
        <f>CO2eq!O47</f>
        <v>1.6906363496549632</v>
      </c>
      <c r="Q21" s="114">
        <f>CO2eq!P47</f>
        <v>1.592616693897549</v>
      </c>
      <c r="R21" s="114">
        <f>CO2eq!Q47</f>
        <v>3.2575886618520777</v>
      </c>
      <c r="S21" s="114">
        <f>CO2eq!R47</f>
        <v>3.5195741050253186</v>
      </c>
      <c r="T21" s="114">
        <f>CO2eq!S47</f>
        <v>3.6160868696744153</v>
      </c>
      <c r="U21" s="114">
        <f>CO2eq!T47</f>
        <v>2.441978180077681</v>
      </c>
      <c r="V21" s="114">
        <f>CO2eq!U47</f>
        <v>5.3662750359118041</v>
      </c>
      <c r="W21" s="114">
        <f>CO2eq!V47</f>
        <v>3.8023483788447798</v>
      </c>
      <c r="X21" s="114">
        <f>CO2eq!W47</f>
        <v>0.75180920029860232</v>
      </c>
      <c r="Y21" s="114">
        <f>CO2eq!X47</f>
        <v>1.4727978002398243</v>
      </c>
      <c r="Z21" s="114">
        <f>CO2eq!Y47</f>
        <v>9.6812155096349911E-2</v>
      </c>
      <c r="AA21" s="114">
        <f>CO2eq!Z47</f>
        <v>2.1075900747137313</v>
      </c>
      <c r="AB21" s="114">
        <f>CO2eq!AA47</f>
        <v>1.5535076827375447</v>
      </c>
      <c r="AC21" s="114">
        <f>CO2eq!AB47</f>
        <v>17.456861881870122</v>
      </c>
      <c r="AD21" s="114">
        <f>CO2eq!AC47</f>
        <v>1.646010569078499</v>
      </c>
      <c r="AE21" s="114">
        <f>CO2eq!AD47</f>
        <v>0.95720879391927904</v>
      </c>
      <c r="AF21" s="114">
        <f>CO2eq!AE47</f>
        <v>0.91427296490071064</v>
      </c>
    </row>
    <row r="22" spans="1:32" x14ac:dyDescent="0.25">
      <c r="A22" s="6">
        <v>1</v>
      </c>
      <c r="B22" s="13" t="s">
        <v>875</v>
      </c>
      <c r="C22" s="13" t="s">
        <v>852</v>
      </c>
      <c r="D22" s="114">
        <f>CO2eq!C34</f>
        <v>8.6827608546978414</v>
      </c>
      <c r="E22" s="114">
        <f>CO2eq!D34</f>
        <v>3.8292449585331845</v>
      </c>
      <c r="F22" s="114">
        <f>CO2eq!E34</f>
        <v>4.4592623132744524</v>
      </c>
      <c r="G22" s="114">
        <f>CO2eq!F34</f>
        <v>6.434374695001928</v>
      </c>
      <c r="H22" s="114">
        <f>CO2eq!G34</f>
        <v>6.3490974832138178</v>
      </c>
      <c r="I22" s="114">
        <f>CO2eq!H34</f>
        <v>10.074365783547252</v>
      </c>
      <c r="J22" s="114">
        <f>CO2eq!I34</f>
        <v>12.217453626230718</v>
      </c>
      <c r="K22" s="114">
        <f>CO2eq!J34</f>
        <v>16.942521348009389</v>
      </c>
      <c r="L22" s="114">
        <f>CO2eq!K34</f>
        <v>13.501982472606676</v>
      </c>
      <c r="M22" s="114">
        <f>CO2eq!L34</f>
        <v>10.753036677140411</v>
      </c>
      <c r="N22" s="114">
        <f>CO2eq!M34</f>
        <v>8.3387946865476206</v>
      </c>
      <c r="O22" s="114">
        <f>CO2eq!N34</f>
        <v>10.685138209138179</v>
      </c>
      <c r="P22" s="114">
        <f>CO2eq!O34</f>
        <v>9.0705310746872758</v>
      </c>
      <c r="Q22" s="114">
        <f>CO2eq!P34</f>
        <v>6.4329038111820172</v>
      </c>
      <c r="R22" s="114">
        <f>CO2eq!Q34</f>
        <v>7.6448506346544676</v>
      </c>
      <c r="S22" s="114">
        <f>CO2eq!R34</f>
        <v>9.8415915566385692</v>
      </c>
      <c r="T22" s="114">
        <f>CO2eq!S34</f>
        <v>10.365424235028609</v>
      </c>
      <c r="U22" s="114">
        <f>CO2eq!T34</f>
        <v>12.525759166078064</v>
      </c>
      <c r="V22" s="114">
        <f>CO2eq!U34</f>
        <v>18.420543242134105</v>
      </c>
      <c r="W22" s="114">
        <f>CO2eq!V34</f>
        <v>12.418646173352444</v>
      </c>
      <c r="X22" s="114">
        <f>CO2eq!W34</f>
        <v>10.936245271451991</v>
      </c>
      <c r="Y22" s="114">
        <f>CO2eq!X34</f>
        <v>13.723393179633895</v>
      </c>
      <c r="Z22" s="114">
        <f>CO2eq!Y34</f>
        <v>22.347486920349962</v>
      </c>
      <c r="AA22" s="114">
        <f>CO2eq!Z34</f>
        <v>19.898708618216677</v>
      </c>
      <c r="AB22" s="114">
        <f>CO2eq!AA34</f>
        <v>16.817770760129225</v>
      </c>
      <c r="AC22" s="114">
        <f>CO2eq!AB34</f>
        <v>21.055033155340446</v>
      </c>
      <c r="AD22" s="114">
        <f>CO2eq!AC34</f>
        <v>17.714829077391844</v>
      </c>
      <c r="AE22" s="114">
        <f>CO2eq!AD34</f>
        <v>32.044373545589032</v>
      </c>
      <c r="AF22" s="114">
        <f>CO2eq!AE34</f>
        <v>41.271894129469814</v>
      </c>
    </row>
    <row r="23" spans="1:32" x14ac:dyDescent="0.25">
      <c r="A23" s="6">
        <v>1</v>
      </c>
      <c r="B23" s="13" t="s">
        <v>876</v>
      </c>
      <c r="C23" s="13" t="s">
        <v>871</v>
      </c>
      <c r="D23" s="114">
        <f>CO2eq!C52</f>
        <v>10.103917952969216</v>
      </c>
      <c r="E23" s="114">
        <f>CO2eq!D52</f>
        <v>10.937988921581098</v>
      </c>
      <c r="F23" s="114">
        <f>CO2eq!E52</f>
        <v>12.472563815363264</v>
      </c>
      <c r="G23" s="114">
        <f>CO2eq!F52</f>
        <v>14.021931087973234</v>
      </c>
      <c r="H23" s="114">
        <f>CO2eq!G52</f>
        <v>16.427145040331819</v>
      </c>
      <c r="I23" s="114">
        <f>CO2eq!H52</f>
        <v>18.302258277317748</v>
      </c>
      <c r="J23" s="114">
        <f>CO2eq!I52</f>
        <v>20.15167321570144</v>
      </c>
      <c r="K23" s="114">
        <f>CO2eq!J52</f>
        <v>21.505156764896466</v>
      </c>
      <c r="L23" s="114">
        <f>CO2eq!K52</f>
        <v>22.9861188869953</v>
      </c>
      <c r="M23" s="114">
        <f>CO2eq!L52</f>
        <v>25.269978665453213</v>
      </c>
      <c r="N23" s="114">
        <f>CO2eq!M52</f>
        <v>26.657725062438924</v>
      </c>
      <c r="O23" s="114">
        <f>CO2eq!N52</f>
        <v>25.479036539464886</v>
      </c>
      <c r="P23" s="114">
        <f>CO2eq!O52</f>
        <v>25.288216791715499</v>
      </c>
      <c r="Q23" s="114">
        <f>CO2eq!P52</f>
        <v>21.33141557964959</v>
      </c>
      <c r="R23" s="114">
        <f>CO2eq!Q52</f>
        <v>21.203120574003314</v>
      </c>
      <c r="S23" s="114">
        <f>CO2eq!R52</f>
        <v>23.197505187384444</v>
      </c>
      <c r="T23" s="114">
        <f>CO2eq!S52</f>
        <v>21.947466924778052</v>
      </c>
      <c r="U23" s="114">
        <f>CO2eq!T52</f>
        <v>23.073269150635628</v>
      </c>
      <c r="V23" s="114">
        <f>CO2eq!U52</f>
        <v>24.309085714896291</v>
      </c>
      <c r="W23" s="114">
        <f>CO2eq!V52</f>
        <v>26.989397501708005</v>
      </c>
      <c r="X23" s="114">
        <f>CO2eq!W52</f>
        <v>28.167120243621284</v>
      </c>
      <c r="Y23" s="114">
        <f>CO2eq!X52</f>
        <v>26.737936608136625</v>
      </c>
      <c r="Z23" s="114">
        <f>CO2eq!Y52</f>
        <v>27.279280328199178</v>
      </c>
      <c r="AA23" s="114">
        <f>CO2eq!Z52</f>
        <v>29.374919432306754</v>
      </c>
      <c r="AB23" s="114">
        <f>CO2eq!AA52</f>
        <v>28.468222985497768</v>
      </c>
      <c r="AC23" s="114">
        <f>CO2eq!AB52</f>
        <v>27.030824542249238</v>
      </c>
      <c r="AD23" s="114">
        <f>CO2eq!AC52</f>
        <v>28.828255630603504</v>
      </c>
      <c r="AE23" s="114">
        <f>CO2eq!AD52</f>
        <v>29.825630154650938</v>
      </c>
      <c r="AF23" s="114">
        <f>CO2eq!AE52</f>
        <v>28.703400442506275</v>
      </c>
    </row>
    <row r="24" spans="1:32" x14ac:dyDescent="0.25">
      <c r="A24" s="6">
        <v>1</v>
      </c>
      <c r="B24" s="6" t="s">
        <v>877</v>
      </c>
      <c r="C24" s="31" t="s">
        <v>722</v>
      </c>
      <c r="D24" s="119">
        <f t="shared" ref="D24:AD24" si="5">SUM(D25:D28)</f>
        <v>21.072789575579542</v>
      </c>
      <c r="E24" s="119">
        <f t="shared" si="5"/>
        <v>21.502749039340465</v>
      </c>
      <c r="F24" s="119">
        <f t="shared" si="5"/>
        <v>21.671585626172643</v>
      </c>
      <c r="G24" s="119">
        <f t="shared" si="5"/>
        <v>21.411051169470539</v>
      </c>
      <c r="H24" s="119">
        <f t="shared" si="5"/>
        <v>21.492075564346401</v>
      </c>
      <c r="I24" s="119">
        <f t="shared" si="5"/>
        <v>22.816676985636477</v>
      </c>
      <c r="J24" s="119">
        <f t="shared" si="5"/>
        <v>37.677085770020184</v>
      </c>
      <c r="K24" s="119">
        <f t="shared" si="5"/>
        <v>38.961349659344584</v>
      </c>
      <c r="L24" s="119">
        <f t="shared" si="5"/>
        <v>39.881012143432947</v>
      </c>
      <c r="M24" s="119">
        <f t="shared" si="5"/>
        <v>40.550893757316238</v>
      </c>
      <c r="N24" s="119">
        <f t="shared" si="5"/>
        <v>41.494428743295231</v>
      </c>
      <c r="O24" s="119">
        <f t="shared" si="5"/>
        <v>39.136956534396219</v>
      </c>
      <c r="P24" s="119">
        <f t="shared" si="5"/>
        <v>35.70527122721569</v>
      </c>
      <c r="Q24" s="119">
        <f t="shared" si="5"/>
        <v>39.221467504241595</v>
      </c>
      <c r="R24" s="119">
        <f t="shared" si="5"/>
        <v>46.090775986458802</v>
      </c>
      <c r="S24" s="119">
        <f t="shared" si="5"/>
        <v>26.527619783272286</v>
      </c>
      <c r="T24" s="119">
        <f t="shared" si="5"/>
        <v>32.252158944321515</v>
      </c>
      <c r="U24" s="119">
        <f t="shared" si="5"/>
        <v>33.706998537670941</v>
      </c>
      <c r="V24" s="119">
        <f t="shared" si="5"/>
        <v>32.959007491216184</v>
      </c>
      <c r="W24" s="119">
        <f t="shared" si="5"/>
        <v>32.676598836635691</v>
      </c>
      <c r="X24" s="119">
        <f t="shared" si="5"/>
        <v>39.450325846613154</v>
      </c>
      <c r="Y24" s="119">
        <f t="shared" si="5"/>
        <v>44.90847284345675</v>
      </c>
      <c r="Z24" s="119">
        <f t="shared" si="5"/>
        <v>47.541615367799906</v>
      </c>
      <c r="AA24" s="119">
        <f t="shared" si="5"/>
        <v>51.825925730116502</v>
      </c>
      <c r="AB24" s="119">
        <f t="shared" si="5"/>
        <v>60.427768468689493</v>
      </c>
      <c r="AC24" s="119">
        <f t="shared" si="5"/>
        <v>69.171063024533524</v>
      </c>
      <c r="AD24" s="119">
        <f t="shared" si="5"/>
        <v>71.176940974376635</v>
      </c>
      <c r="AE24" s="119">
        <f>SUM(AE25:AE28)</f>
        <v>79.177269094753996</v>
      </c>
      <c r="AF24" s="119">
        <f>SUM(AF25:AF28)</f>
        <v>86.61863140365449</v>
      </c>
    </row>
    <row r="25" spans="1:32" x14ac:dyDescent="0.25">
      <c r="A25" s="6">
        <v>1</v>
      </c>
      <c r="B25" s="13" t="s">
        <v>878</v>
      </c>
      <c r="C25" s="13" t="s">
        <v>724</v>
      </c>
      <c r="D25" s="114">
        <f>CO2eq!C426</f>
        <v>9.8818588602850905</v>
      </c>
      <c r="E25" s="114">
        <f>CO2eq!D426</f>
        <v>10.177376887042188</v>
      </c>
      <c r="F25" s="114">
        <f>CO2eq!E426</f>
        <v>10.513241714657974</v>
      </c>
      <c r="G25" s="114">
        <f>CO2eq!F426</f>
        <v>11.07377818205779</v>
      </c>
      <c r="H25" s="114">
        <f>CO2eq!G426</f>
        <v>11.642749986944223</v>
      </c>
      <c r="I25" s="114">
        <f>CO2eq!H426</f>
        <v>12.216791241563486</v>
      </c>
      <c r="J25" s="114">
        <f>CO2eq!I426</f>
        <v>12.818162972151434</v>
      </c>
      <c r="K25" s="114">
        <f>CO2eq!J426</f>
        <v>13.453286438765126</v>
      </c>
      <c r="L25" s="114">
        <f>CO2eq!K426</f>
        <v>14.107574038819557</v>
      </c>
      <c r="M25" s="114">
        <f>CO2eq!L426</f>
        <v>14.761152362977644</v>
      </c>
      <c r="N25" s="114">
        <f>CO2eq!M426</f>
        <v>15.384367137021361</v>
      </c>
      <c r="O25" s="114">
        <f>CO2eq!N426</f>
        <v>16.01324780628433</v>
      </c>
      <c r="P25" s="114">
        <f>CO2eq!O426</f>
        <v>16.630121857625518</v>
      </c>
      <c r="Q25" s="114">
        <f>CO2eq!P426</f>
        <v>17.317473708325437</v>
      </c>
      <c r="R25" s="114">
        <f>CO2eq!Q426</f>
        <v>17.967883294242341</v>
      </c>
      <c r="S25" s="114">
        <f>CO2eq!R426</f>
        <v>18.50226639116083</v>
      </c>
      <c r="T25" s="114">
        <f>CO2eq!S426</f>
        <v>19.941010612356184</v>
      </c>
      <c r="U25" s="114">
        <f>CO2eq!T426</f>
        <v>21.35034309138166</v>
      </c>
      <c r="V25" s="114">
        <f>CO2eq!U426</f>
        <v>22.858651422386359</v>
      </c>
      <c r="W25" s="114">
        <f>CO2eq!V426</f>
        <v>26.524301865642702</v>
      </c>
      <c r="X25" s="114">
        <f>CO2eq!W426</f>
        <v>29.943671796160903</v>
      </c>
      <c r="Y25" s="114">
        <f>CO2eq!X426</f>
        <v>35.416211585477804</v>
      </c>
      <c r="Z25" s="114">
        <f>CO2eq!Y426</f>
        <v>39.334826940134718</v>
      </c>
      <c r="AA25" s="114">
        <f>CO2eq!Z426</f>
        <v>43.790473794086637</v>
      </c>
      <c r="AB25" s="114">
        <f>CO2eq!AA426</f>
        <v>49.094376675962643</v>
      </c>
      <c r="AC25" s="114">
        <f>CO2eq!AB426</f>
        <v>55.821118182763321</v>
      </c>
      <c r="AD25" s="114">
        <f>CO2eq!AC426</f>
        <v>61.015953594971336</v>
      </c>
      <c r="AE25" s="114">
        <f>CO2eq!AD426</f>
        <v>68.491105426287177</v>
      </c>
      <c r="AF25" s="114">
        <f>CO2eq!AE426</f>
        <v>75.025031120007554</v>
      </c>
    </row>
    <row r="26" spans="1:32" x14ac:dyDescent="0.25">
      <c r="A26" s="6">
        <v>1</v>
      </c>
      <c r="B26" s="13" t="s">
        <v>879</v>
      </c>
      <c r="C26" s="13" t="s">
        <v>880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0</v>
      </c>
      <c r="X26" s="114">
        <f>CO2eq!W430</f>
        <v>0</v>
      </c>
      <c r="Y26" s="114">
        <f>CO2eq!X430</f>
        <v>0</v>
      </c>
      <c r="Z26" s="114">
        <f>CO2eq!Y430</f>
        <v>0</v>
      </c>
      <c r="AA26" s="114">
        <f>CO2eq!Z430</f>
        <v>0</v>
      </c>
      <c r="AB26" s="114">
        <f>CO2eq!AA430</f>
        <v>0</v>
      </c>
      <c r="AC26" s="114">
        <f>CO2eq!AB430</f>
        <v>0</v>
      </c>
      <c r="AD26" s="114">
        <f>CO2eq!AC430</f>
        <v>0</v>
      </c>
      <c r="AE26" s="114">
        <f>CO2eq!AD430</f>
        <v>0</v>
      </c>
      <c r="AF26" s="114">
        <f>CO2eq!AE430</f>
        <v>0</v>
      </c>
    </row>
    <row r="27" spans="1:32" x14ac:dyDescent="0.25">
      <c r="A27" s="6">
        <v>1</v>
      </c>
      <c r="B27" s="13" t="s">
        <v>881</v>
      </c>
      <c r="C27" s="13" t="s">
        <v>882</v>
      </c>
      <c r="D27" s="114">
        <f>CO2eq!C431</f>
        <v>0.24032718571127368</v>
      </c>
      <c r="E27" s="114">
        <f>CO2eq!D431</f>
        <v>0.24882487445432769</v>
      </c>
      <c r="F27" s="114">
        <f>CO2eq!E431</f>
        <v>0.25534873586098661</v>
      </c>
      <c r="G27" s="114">
        <f>CO2eq!F431</f>
        <v>0.26309653100953079</v>
      </c>
      <c r="H27" s="114">
        <f>CO2eq!G431</f>
        <v>0.26930081868242445</v>
      </c>
      <c r="I27" s="114">
        <f>CO2eq!H431</f>
        <v>0.27981626998275339</v>
      </c>
      <c r="J27" s="114">
        <f>CO2eq!I431</f>
        <v>0.28895553775253713</v>
      </c>
      <c r="K27" s="114">
        <f>CO2eq!J431</f>
        <v>0.29894887363882722</v>
      </c>
      <c r="L27" s="114">
        <f>CO2eq!K431</f>
        <v>0.30538032191055592</v>
      </c>
      <c r="M27" s="114">
        <f>CO2eq!L431</f>
        <v>0.3058562466271349</v>
      </c>
      <c r="N27" s="114">
        <f>CO2eq!M431</f>
        <v>0.31346412659153433</v>
      </c>
      <c r="O27" s="114">
        <f>CO2eq!N431</f>
        <v>0.31994115765558656</v>
      </c>
      <c r="P27" s="114">
        <f>CO2eq!O431</f>
        <v>0.3435592333927116</v>
      </c>
      <c r="Q27" s="114">
        <f>CO2eq!P431</f>
        <v>0.3408251467532839</v>
      </c>
      <c r="R27" s="114">
        <f>CO2eq!Q431</f>
        <v>0.31929910962421021</v>
      </c>
      <c r="S27" s="114">
        <f>CO2eq!R431</f>
        <v>0.3067398637490425</v>
      </c>
      <c r="T27" s="114">
        <f>CO2eq!S431</f>
        <v>0.31637389777535441</v>
      </c>
      <c r="U27" s="114">
        <f>CO2eq!T431</f>
        <v>0.32581029574987941</v>
      </c>
      <c r="V27" s="114">
        <f>CO2eq!U431</f>
        <v>0.34153011715444015</v>
      </c>
      <c r="W27" s="114">
        <f>CO2eq!V431</f>
        <v>0.32958461333969519</v>
      </c>
      <c r="X27" s="114">
        <f>CO2eq!W431</f>
        <v>0.32962436676302675</v>
      </c>
      <c r="Y27" s="114">
        <f>CO2eq!X431</f>
        <v>0.31942663574912988</v>
      </c>
      <c r="Z27" s="114">
        <f>CO2eq!Y431</f>
        <v>0.36827503368926229</v>
      </c>
      <c r="AA27" s="114">
        <f>CO2eq!Z431</f>
        <v>0.41485310449184676</v>
      </c>
      <c r="AB27" s="114">
        <f>CO2eq!AA431</f>
        <v>0.5214147790415018</v>
      </c>
      <c r="AC27" s="114">
        <f>CO2eq!AB431</f>
        <v>0.48198606025692892</v>
      </c>
      <c r="AD27" s="114">
        <f>CO2eq!AC431</f>
        <v>0.60004930157480596</v>
      </c>
      <c r="AE27" s="114">
        <f>CO2eq!AD431</f>
        <v>0.53269974996272773</v>
      </c>
      <c r="AF27" s="114">
        <f>CO2eq!AE431</f>
        <v>0.55182310655805122</v>
      </c>
    </row>
    <row r="28" spans="1:32" x14ac:dyDescent="0.25">
      <c r="A28" s="6">
        <v>1</v>
      </c>
      <c r="B28" s="13" t="s">
        <v>884</v>
      </c>
      <c r="C28" s="13" t="s">
        <v>874</v>
      </c>
      <c r="D28" s="114">
        <f>CO2eq!C434</f>
        <v>10.950603529583177</v>
      </c>
      <c r="E28" s="114">
        <f>CO2eq!D434</f>
        <v>11.076547277843947</v>
      </c>
      <c r="F28" s="114">
        <f>CO2eq!E434</f>
        <v>10.902995175653682</v>
      </c>
      <c r="G28" s="114">
        <f>CO2eq!F434</f>
        <v>10.074176456403219</v>
      </c>
      <c r="H28" s="114">
        <f>CO2eq!G434</f>
        <v>9.5800247587197536</v>
      </c>
      <c r="I28" s="114">
        <f>CO2eq!H434</f>
        <v>10.320069474090237</v>
      </c>
      <c r="J28" s="114">
        <f>CO2eq!I434</f>
        <v>24.569967260116215</v>
      </c>
      <c r="K28" s="114">
        <f>CO2eq!J434</f>
        <v>25.209114346940634</v>
      </c>
      <c r="L28" s="114">
        <f>CO2eq!K434</f>
        <v>25.468057782702836</v>
      </c>
      <c r="M28" s="114">
        <f>CO2eq!L434</f>
        <v>25.483885147711458</v>
      </c>
      <c r="N28" s="114">
        <f>CO2eq!M434</f>
        <v>25.79659747968234</v>
      </c>
      <c r="O28" s="114">
        <f>CO2eq!N434</f>
        <v>22.803767570456301</v>
      </c>
      <c r="P28" s="114">
        <f>CO2eq!O434</f>
        <v>18.731590136197465</v>
      </c>
      <c r="Q28" s="114">
        <f>CO2eq!P434</f>
        <v>21.563168649162876</v>
      </c>
      <c r="R28" s="114">
        <f>CO2eq!Q434</f>
        <v>27.803593582592249</v>
      </c>
      <c r="S28" s="114">
        <f>CO2eq!R434</f>
        <v>7.7186135283624129</v>
      </c>
      <c r="T28" s="114">
        <f>CO2eq!S434</f>
        <v>11.99477443418998</v>
      </c>
      <c r="U28" s="114">
        <f>CO2eq!T434</f>
        <v>12.030845150539399</v>
      </c>
      <c r="V28" s="114">
        <f>CO2eq!U434</f>
        <v>9.7588259516753801</v>
      </c>
      <c r="W28" s="114">
        <f>CO2eq!V434</f>
        <v>5.8227123576532964</v>
      </c>
      <c r="X28" s="114">
        <f>CO2eq!W434</f>
        <v>9.17702968368922</v>
      </c>
      <c r="Y28" s="114">
        <f>CO2eq!X434</f>
        <v>9.1728346222298178</v>
      </c>
      <c r="Z28" s="114">
        <f>CO2eq!Y434</f>
        <v>7.8385133939759211</v>
      </c>
      <c r="AA28" s="114">
        <f>CO2eq!Z434</f>
        <v>7.6205988315380191</v>
      </c>
      <c r="AB28" s="114">
        <f>CO2eq!AA434</f>
        <v>10.81197701368535</v>
      </c>
      <c r="AC28" s="114">
        <f>CO2eq!AB434</f>
        <v>12.867958781513277</v>
      </c>
      <c r="AD28" s="114">
        <f>CO2eq!AC434</f>
        <v>9.5609380778304924</v>
      </c>
      <c r="AE28" s="114">
        <f>CO2eq!AD434</f>
        <v>10.153463918504087</v>
      </c>
      <c r="AF28" s="114">
        <f>CO2eq!AE434</f>
        <v>11.041777177088896</v>
      </c>
    </row>
    <row r="29" spans="1:32" x14ac:dyDescent="0.25">
      <c r="A29" s="6">
        <v>1</v>
      </c>
      <c r="B29" s="6" t="s">
        <v>885</v>
      </c>
      <c r="C29" s="31" t="s">
        <v>743</v>
      </c>
      <c r="D29" s="32">
        <f t="shared" ref="D29:AD29" si="6">D30+D31</f>
        <v>3.9101851004758874</v>
      </c>
      <c r="E29" s="32">
        <f t="shared" si="6"/>
        <v>3.550168708795034</v>
      </c>
      <c r="F29" s="32">
        <f t="shared" si="6"/>
        <v>24.34076868568436</v>
      </c>
      <c r="G29" s="32">
        <f t="shared" si="6"/>
        <v>29.668959614728038</v>
      </c>
      <c r="H29" s="32">
        <f t="shared" si="6"/>
        <v>34.997132854396142</v>
      </c>
      <c r="I29" s="32">
        <f t="shared" si="6"/>
        <v>42.153970037085827</v>
      </c>
      <c r="J29" s="32">
        <f t="shared" si="6"/>
        <v>47.711873836487335</v>
      </c>
      <c r="K29" s="32">
        <f t="shared" si="6"/>
        <v>54.34401468411216</v>
      </c>
      <c r="L29" s="32">
        <f t="shared" si="6"/>
        <v>58.926616707705037</v>
      </c>
      <c r="M29" s="32">
        <f t="shared" si="6"/>
        <v>65.357050388951848</v>
      </c>
      <c r="N29" s="32">
        <f t="shared" si="6"/>
        <v>72.407074321209151</v>
      </c>
      <c r="O29" s="32">
        <f t="shared" si="6"/>
        <v>77.953599345080207</v>
      </c>
      <c r="P29" s="32">
        <f t="shared" si="6"/>
        <v>80.581174192682838</v>
      </c>
      <c r="Q29" s="32">
        <f t="shared" si="6"/>
        <v>93.939823417471814</v>
      </c>
      <c r="R29" s="32">
        <f t="shared" si="6"/>
        <v>99.587471048758673</v>
      </c>
      <c r="S29" s="32">
        <f t="shared" si="6"/>
        <v>99.945112171857076</v>
      </c>
      <c r="T29" s="32">
        <f t="shared" si="6"/>
        <v>123.27206044597993</v>
      </c>
      <c r="U29" s="32">
        <f t="shared" si="6"/>
        <v>125.02276629046619</v>
      </c>
      <c r="V29" s="32">
        <f t="shared" si="6"/>
        <v>124.26081477787925</v>
      </c>
      <c r="W29" s="32">
        <f t="shared" si="6"/>
        <v>115.63676681880577</v>
      </c>
      <c r="X29" s="32">
        <f t="shared" si="6"/>
        <v>157.59205716979943</v>
      </c>
      <c r="Y29" s="32">
        <f t="shared" si="6"/>
        <v>158.77805403593408</v>
      </c>
      <c r="Z29" s="32">
        <f t="shared" si="6"/>
        <v>164.09473444852011</v>
      </c>
      <c r="AA29" s="32">
        <f t="shared" si="6"/>
        <v>183.27416627243039</v>
      </c>
      <c r="AB29" s="32">
        <f t="shared" si="6"/>
        <v>390.04538528584021</v>
      </c>
      <c r="AC29" s="32">
        <f t="shared" si="6"/>
        <v>453.65216132668644</v>
      </c>
      <c r="AD29" s="32">
        <f t="shared" si="6"/>
        <v>455.11867284003586</v>
      </c>
      <c r="AE29" s="32">
        <f>AE30+AE31</f>
        <v>366.35755157820267</v>
      </c>
      <c r="AF29" s="32">
        <f>AF30+AF31</f>
        <v>363.63399035015806</v>
      </c>
    </row>
    <row r="30" spans="1:32" x14ac:dyDescent="0.25">
      <c r="A30" s="6">
        <v>1</v>
      </c>
      <c r="B30" s="13" t="s">
        <v>886</v>
      </c>
      <c r="C30" s="13" t="s">
        <v>845</v>
      </c>
      <c r="D30" s="114">
        <f>CO2eq!C112+CO2eq!C122+CO2eq!C141</f>
        <v>0</v>
      </c>
      <c r="E30" s="114">
        <f>CO2eq!D112+CO2eq!D122+CO2eq!D141</f>
        <v>0</v>
      </c>
      <c r="F30" s="114">
        <f>CO2eq!E112+CO2eq!E122+CO2eq!E141</f>
        <v>20.605482492042462</v>
      </c>
      <c r="G30" s="114">
        <f>CO2eq!F112+CO2eq!F122+CO2eq!F141</f>
        <v>25.678694242971233</v>
      </c>
      <c r="H30" s="114">
        <f>CO2eq!G112+CO2eq!G122+CO2eq!G141</f>
        <v>30.751905993899999</v>
      </c>
      <c r="I30" s="114">
        <f>CO2eq!H112+CO2eq!H122+CO2eq!H141</f>
        <v>35.825117744828766</v>
      </c>
      <c r="J30" s="114">
        <f>CO2eq!I112+CO2eq!I122+CO2eq!I141</f>
        <v>40.898329495756158</v>
      </c>
      <c r="K30" s="114">
        <f>CO2eq!J112+CO2eq!J122+CO2eq!J141</f>
        <v>45.971541246684929</v>
      </c>
      <c r="L30" s="114">
        <f>CO2eq!K112+CO2eq!K122+CO2eq!K141</f>
        <v>51.044752997613699</v>
      </c>
      <c r="M30" s="114">
        <f>CO2eq!L112+CO2eq!L122+CO2eq!L141</f>
        <v>56.117964748542462</v>
      </c>
      <c r="N30" s="114">
        <f>CO2eq!M112+CO2eq!M122+CO2eq!M141</f>
        <v>61.191176499471233</v>
      </c>
      <c r="O30" s="114">
        <f>CO2eq!N112+CO2eq!N122+CO2eq!N141</f>
        <v>66.264388250400003</v>
      </c>
      <c r="P30" s="114">
        <f>CO2eq!O112+CO2eq!O122+CO2eq!O141</f>
        <v>68.1842610705</v>
      </c>
      <c r="Q30" s="114">
        <f>CO2eq!P112+CO2eq!P122+CO2eq!P141</f>
        <v>77.988008249850012</v>
      </c>
      <c r="R30" s="114">
        <f>CO2eq!Q112+CO2eq!Q122+CO2eq!Q141</f>
        <v>82.9839570834</v>
      </c>
      <c r="S30" s="114">
        <f>CO2eq!R112+CO2eq!R122+CO2eq!R141</f>
        <v>80.802887115600001</v>
      </c>
      <c r="T30" s="114">
        <f>CO2eq!S112+CO2eq!S122+CO2eq!S141</f>
        <v>101.5068192186</v>
      </c>
      <c r="U30" s="114">
        <f>CO2eq!T112+CO2eq!T122+CO2eq!T141</f>
        <v>99.248275520549996</v>
      </c>
      <c r="V30" s="114">
        <f>CO2eq!U112+CO2eq!U122+CO2eq!U141</f>
        <v>95.186438520300015</v>
      </c>
      <c r="W30" s="114">
        <f>CO2eq!V112+CO2eq!V122+CO2eq!V141</f>
        <v>80.970377941950005</v>
      </c>
      <c r="X30" s="114">
        <f>CO2eq!W112+CO2eq!W122+CO2eq!W141</f>
        <v>116.58025574505001</v>
      </c>
      <c r="Y30" s="114">
        <f>CO2eq!X112+CO2eq!X122+CO2eq!X141</f>
        <v>116.01137721149999</v>
      </c>
      <c r="Z30" s="114">
        <f>CO2eq!Y112+CO2eq!Y122+CO2eq!Y141</f>
        <v>111.16447307804999</v>
      </c>
      <c r="AA30" s="114">
        <f>CO2eq!Z112+CO2eq!Z122+CO2eq!Z141</f>
        <v>125.76347523735001</v>
      </c>
      <c r="AB30" s="114">
        <f>CO2eq!AA112+CO2eq!AA122+CO2eq!AA141</f>
        <v>323.02267554693697</v>
      </c>
      <c r="AC30" s="114">
        <f>CO2eq!AB112+CO2eq!AB122+CO2eq!AB141</f>
        <v>384.72264219035367</v>
      </c>
      <c r="AD30" s="114">
        <f>CO2eq!AC112+CO2eq!AC122+CO2eq!AC141</f>
        <v>385.0535079229025</v>
      </c>
      <c r="AE30" s="114">
        <f>CO2eq!AD112+CO2eq!AD122+CO2eq!AD141</f>
        <v>286.82231119722337</v>
      </c>
      <c r="AF30" s="114">
        <f>CO2eq!AE112+CO2eq!AE122+CO2eq!AE141</f>
        <v>277.58293456237084</v>
      </c>
    </row>
    <row r="31" spans="1:32" x14ac:dyDescent="0.25">
      <c r="A31" s="6">
        <v>1</v>
      </c>
      <c r="B31" s="13" t="s">
        <v>887</v>
      </c>
      <c r="C31" s="13" t="s">
        <v>862</v>
      </c>
      <c r="D31" s="114">
        <f>CO2eq!C149+CO2eq!C160+CO2eq!C173+CO2eq!C187</f>
        <v>3.9101851004758874</v>
      </c>
      <c r="E31" s="114">
        <f>CO2eq!D149+CO2eq!D160+CO2eq!D173+CO2eq!D187</f>
        <v>3.550168708795034</v>
      </c>
      <c r="F31" s="114">
        <f>CO2eq!E149+CO2eq!E160+CO2eq!E173+CO2eq!E187</f>
        <v>3.7352861936418966</v>
      </c>
      <c r="G31" s="114">
        <f>CO2eq!F149+CO2eq!F160+CO2eq!F173+CO2eq!F187</f>
        <v>3.9902653717568053</v>
      </c>
      <c r="H31" s="114">
        <f>CO2eq!G149+CO2eq!G160+CO2eq!G173+CO2eq!G187</f>
        <v>4.2452268604961461</v>
      </c>
      <c r="I31" s="114">
        <f>CO2eq!H149+CO2eq!H160+CO2eq!H173+CO2eq!H187</f>
        <v>6.3288522922570589</v>
      </c>
      <c r="J31" s="114">
        <f>CO2eq!I149+CO2eq!I160+CO2eq!I173+CO2eq!I187</f>
        <v>6.813544340731176</v>
      </c>
      <c r="K31" s="114">
        <f>CO2eq!J149+CO2eq!J160+CO2eq!J173+CO2eq!J187</f>
        <v>8.3724734374272316</v>
      </c>
      <c r="L31" s="114">
        <f>CO2eq!K149+CO2eq!K160+CO2eq!K173+CO2eq!K187</f>
        <v>7.8818637100913396</v>
      </c>
      <c r="M31" s="114">
        <f>CO2eq!L149+CO2eq!L160+CO2eq!L173+CO2eq!L187</f>
        <v>9.23908564040938</v>
      </c>
      <c r="N31" s="114">
        <f>CO2eq!M149+CO2eq!M160+CO2eq!M173+CO2eq!M187</f>
        <v>11.215897821737919</v>
      </c>
      <c r="O31" s="114">
        <f>CO2eq!N149+CO2eq!N160+CO2eq!N173+CO2eq!N187</f>
        <v>11.689211094680203</v>
      </c>
      <c r="P31" s="114">
        <f>CO2eq!O149+CO2eq!O160+CO2eq!O173+CO2eq!O187</f>
        <v>12.396913122182841</v>
      </c>
      <c r="Q31" s="114">
        <f>CO2eq!P149+CO2eq!P160+CO2eq!P173+CO2eq!P187</f>
        <v>15.951815167621795</v>
      </c>
      <c r="R31" s="114">
        <f>CO2eq!Q149+CO2eq!Q160+CO2eq!Q173+CO2eq!Q187</f>
        <v>16.603513965358676</v>
      </c>
      <c r="S31" s="114">
        <f>CO2eq!R149+CO2eq!R160+CO2eq!R173+CO2eq!R187</f>
        <v>19.142225056257075</v>
      </c>
      <c r="T31" s="114">
        <f>CO2eq!S149+CO2eq!S160+CO2eq!S173+CO2eq!S187</f>
        <v>21.765241227379928</v>
      </c>
      <c r="U31" s="114">
        <f>CO2eq!T149+CO2eq!T160+CO2eq!T173+CO2eq!T187</f>
        <v>25.774490769916198</v>
      </c>
      <c r="V31" s="114">
        <f>CO2eq!U149+CO2eq!U160+CO2eq!U173+CO2eq!U187</f>
        <v>29.074376257579232</v>
      </c>
      <c r="W31" s="114">
        <f>CO2eq!V149+CO2eq!V160+CO2eq!V173+CO2eq!V187</f>
        <v>34.66638887685577</v>
      </c>
      <c r="X31" s="114">
        <f>CO2eq!W149+CO2eq!W160+CO2eq!W173+CO2eq!W187</f>
        <v>41.011801424749436</v>
      </c>
      <c r="Y31" s="114">
        <f>CO2eq!X149+CO2eq!X160+CO2eq!X173+CO2eq!X187</f>
        <v>42.766676824434086</v>
      </c>
      <c r="Z31" s="114">
        <f>CO2eq!Y149+CO2eq!Y160+CO2eq!Y173+CO2eq!Y187</f>
        <v>52.930261370470113</v>
      </c>
      <c r="AA31" s="114">
        <f>CO2eq!Z149+CO2eq!Z160+CO2eq!Z173+CO2eq!Z187</f>
        <v>57.510691035080384</v>
      </c>
      <c r="AB31" s="114">
        <f>CO2eq!AA149+CO2eq!AA160+CO2eq!AA173+CO2eq!AA187</f>
        <v>67.022709738903259</v>
      </c>
      <c r="AC31" s="114">
        <f>CO2eq!AB149+CO2eq!AB160+CO2eq!AB173+CO2eq!AB187</f>
        <v>68.929519136332786</v>
      </c>
      <c r="AD31" s="114">
        <f>CO2eq!AC149+CO2eq!AC160+CO2eq!AC173+CO2eq!AC187</f>
        <v>70.065164917133345</v>
      </c>
      <c r="AE31" s="114">
        <f>CO2eq!AD149+CO2eq!AD160+CO2eq!AD173+CO2eq!AD187</f>
        <v>79.535240380979289</v>
      </c>
      <c r="AF31" s="114">
        <f>CO2eq!AE149+CO2eq!AE160+CO2eq!AE173+CO2eq!AE187</f>
        <v>86.051055787787234</v>
      </c>
    </row>
    <row r="32" spans="1:32" x14ac:dyDescent="0.25">
      <c r="A32" s="6">
        <v>1</v>
      </c>
      <c r="B32" s="6" t="s">
        <v>888</v>
      </c>
      <c r="C32" s="31" t="s">
        <v>844</v>
      </c>
      <c r="D32" s="32">
        <f t="shared" ref="D32:AF32" si="7">SUM(D33:D34)</f>
        <v>36.189093100122193</v>
      </c>
      <c r="E32" s="32">
        <f t="shared" si="7"/>
        <v>36.281878430069511</v>
      </c>
      <c r="F32" s="32">
        <f t="shared" si="7"/>
        <v>35.354248937758101</v>
      </c>
      <c r="G32" s="32">
        <f t="shared" si="7"/>
        <v>35.350328390367082</v>
      </c>
      <c r="H32" s="32">
        <f t="shared" si="7"/>
        <v>33.464297065086825</v>
      </c>
      <c r="I32" s="32">
        <f t="shared" si="7"/>
        <v>33.168520567772958</v>
      </c>
      <c r="J32" s="32">
        <f t="shared" si="7"/>
        <v>33.46774746730658</v>
      </c>
      <c r="K32" s="32">
        <f t="shared" si="7"/>
        <v>34.71646954040903</v>
      </c>
      <c r="L32" s="32">
        <f t="shared" si="7"/>
        <v>33.347110690997056</v>
      </c>
      <c r="M32" s="32">
        <f t="shared" si="7"/>
        <v>33.644571473238059</v>
      </c>
      <c r="N32" s="32">
        <f t="shared" si="7"/>
        <v>30.806443695813503</v>
      </c>
      <c r="O32" s="32">
        <f t="shared" si="7"/>
        <v>29.992989145466002</v>
      </c>
      <c r="P32" s="32">
        <f t="shared" si="7"/>
        <v>30.082677332453137</v>
      </c>
      <c r="Q32" s="32">
        <f t="shared" si="7"/>
        <v>27.155916139259116</v>
      </c>
      <c r="R32" s="32">
        <f t="shared" si="7"/>
        <v>28.795686865395805</v>
      </c>
      <c r="S32" s="32">
        <f t="shared" si="7"/>
        <v>23.485746890836968</v>
      </c>
      <c r="T32" s="32">
        <f t="shared" si="7"/>
        <v>22.646178599886074</v>
      </c>
      <c r="U32" s="32">
        <f t="shared" si="7"/>
        <v>23.398741463683812</v>
      </c>
      <c r="V32" s="32">
        <f t="shared" si="7"/>
        <v>23.619249630285161</v>
      </c>
      <c r="W32" s="32">
        <f t="shared" si="7"/>
        <v>22.921795934196332</v>
      </c>
      <c r="X32" s="32">
        <f t="shared" si="7"/>
        <v>22.866863518057372</v>
      </c>
      <c r="Y32" s="32">
        <f t="shared" si="7"/>
        <v>17.528427459433836</v>
      </c>
      <c r="Z32" s="32">
        <f t="shared" si="7"/>
        <v>13.413566647915147</v>
      </c>
      <c r="AA32" s="32">
        <f t="shared" si="7"/>
        <v>12.882818289043414</v>
      </c>
      <c r="AB32" s="32">
        <f t="shared" si="7"/>
        <v>14.056219451502933</v>
      </c>
      <c r="AC32" s="32">
        <f t="shared" si="7"/>
        <v>14.941422565498542</v>
      </c>
      <c r="AD32" s="32">
        <f t="shared" si="7"/>
        <v>15.322168039302994</v>
      </c>
      <c r="AE32" s="32">
        <f t="shared" si="7"/>
        <v>14.127150672434993</v>
      </c>
      <c r="AF32" s="32">
        <f t="shared" si="7"/>
        <v>14.545104580584713</v>
      </c>
    </row>
    <row r="33" spans="1:32" x14ac:dyDescent="0.25">
      <c r="A33" s="6">
        <v>1</v>
      </c>
      <c r="B33" s="13" t="s">
        <v>889</v>
      </c>
      <c r="C33" s="13" t="s">
        <v>391</v>
      </c>
      <c r="D33" s="114">
        <f>CO2eq!C659</f>
        <v>45.158682340603264</v>
      </c>
      <c r="E33" s="114">
        <f>CO2eq!D659</f>
        <v>45.794826076147224</v>
      </c>
      <c r="F33" s="114">
        <f>CO2eq!E659</f>
        <v>46.840065834035926</v>
      </c>
      <c r="G33" s="114">
        <f>CO2eq!F659</f>
        <v>49.685693090710835</v>
      </c>
      <c r="H33" s="114">
        <f>CO2eq!G659</f>
        <v>49.650565710543759</v>
      </c>
      <c r="I33" s="114">
        <f>CO2eq!H659</f>
        <v>50.65699828297339</v>
      </c>
      <c r="J33" s="114">
        <f>CO2eq!I659</f>
        <v>51.539309827598295</v>
      </c>
      <c r="K33" s="114">
        <f>CO2eq!J659</f>
        <v>53.248939714773925</v>
      </c>
      <c r="L33" s="114">
        <f>CO2eq!K659</f>
        <v>53.121728476902049</v>
      </c>
      <c r="M33" s="114">
        <f>CO2eq!L659</f>
        <v>54.449063212362503</v>
      </c>
      <c r="N33" s="114">
        <f>CO2eq!M659</f>
        <v>52.720339629879504</v>
      </c>
      <c r="O33" s="114">
        <f>CO2eq!N659</f>
        <v>53.173737095092946</v>
      </c>
      <c r="P33" s="114">
        <f>CO2eq!O659</f>
        <v>54.481173276646722</v>
      </c>
      <c r="Q33" s="114">
        <f>CO2eq!P659</f>
        <v>52.959741631557314</v>
      </c>
      <c r="R33" s="114">
        <f>CO2eq!Q659</f>
        <v>56.114211188424036</v>
      </c>
      <c r="S33" s="114">
        <f>CO2eq!R659</f>
        <v>53.478523100760235</v>
      </c>
      <c r="T33" s="114">
        <f>CO2eq!S659</f>
        <v>54.529195295711247</v>
      </c>
      <c r="U33" s="114">
        <f>CO2eq!T659</f>
        <v>56.38062508177682</v>
      </c>
      <c r="V33" s="114">
        <f>CO2eq!U659</f>
        <v>57.43499744046327</v>
      </c>
      <c r="W33" s="114">
        <f>CO2eq!V659</f>
        <v>56.749322605851084</v>
      </c>
      <c r="X33" s="114">
        <f>CO2eq!W659</f>
        <v>56.722777667196873</v>
      </c>
      <c r="Y33" s="114">
        <f>CO2eq!X659</f>
        <v>51.39665697896838</v>
      </c>
      <c r="Z33" s="114">
        <f>CO2eq!Y659</f>
        <v>47.169679437207762</v>
      </c>
      <c r="AA33" s="114">
        <f>CO2eq!Z659</f>
        <v>46.846060184864932</v>
      </c>
      <c r="AB33" s="114">
        <f>CO2eq!AA659</f>
        <v>48.066073803818824</v>
      </c>
      <c r="AC33" s="114">
        <f>CO2eq!AB659</f>
        <v>49.14011363837237</v>
      </c>
      <c r="AD33" s="114">
        <f>CO2eq!AC659</f>
        <v>47.94341547017784</v>
      </c>
      <c r="AE33" s="114">
        <f>CO2eq!AD659</f>
        <v>47.757418107703494</v>
      </c>
      <c r="AF33" s="114">
        <f>CO2eq!AE659</f>
        <v>47.575344520004869</v>
      </c>
    </row>
    <row r="34" spans="1:32" x14ac:dyDescent="0.25">
      <c r="A34" s="6">
        <v>1</v>
      </c>
      <c r="B34" s="13" t="s">
        <v>890</v>
      </c>
      <c r="C34" s="13" t="s">
        <v>744</v>
      </c>
      <c r="D34" s="114">
        <f>CO2eq!C660</f>
        <v>-8.9695892404810724</v>
      </c>
      <c r="E34" s="114">
        <f>CO2eq!D660</f>
        <v>-9.5129476460777145</v>
      </c>
      <c r="F34" s="114">
        <f>CO2eq!E660</f>
        <v>-11.485816896277825</v>
      </c>
      <c r="G34" s="114">
        <f>CO2eq!F660</f>
        <v>-14.335364700343757</v>
      </c>
      <c r="H34" s="114">
        <f>CO2eq!G660</f>
        <v>-16.186268645456938</v>
      </c>
      <c r="I34" s="114">
        <f>CO2eq!H660</f>
        <v>-17.488477715200428</v>
      </c>
      <c r="J34" s="114">
        <f>CO2eq!I660</f>
        <v>-18.071562360291715</v>
      </c>
      <c r="K34" s="114">
        <f>CO2eq!J660</f>
        <v>-18.532470174364896</v>
      </c>
      <c r="L34" s="114">
        <f>CO2eq!K660</f>
        <v>-19.774617785904997</v>
      </c>
      <c r="M34" s="114">
        <f>CO2eq!L660</f>
        <v>-20.804491739124444</v>
      </c>
      <c r="N34" s="114">
        <f>CO2eq!M660</f>
        <v>-21.913895934066002</v>
      </c>
      <c r="O34" s="114">
        <f>CO2eq!N660</f>
        <v>-23.180747949626944</v>
      </c>
      <c r="P34" s="114">
        <f>CO2eq!O660</f>
        <v>-24.398495944193584</v>
      </c>
      <c r="Q34" s="114">
        <f>CO2eq!P660</f>
        <v>-25.803825492298198</v>
      </c>
      <c r="R34" s="114">
        <f>CO2eq!Q660</f>
        <v>-27.318524323028232</v>
      </c>
      <c r="S34" s="114">
        <f>CO2eq!R660</f>
        <v>-29.992776209923267</v>
      </c>
      <c r="T34" s="114">
        <f>CO2eq!S660</f>
        <v>-31.883016695825173</v>
      </c>
      <c r="U34" s="114">
        <f>CO2eq!T660</f>
        <v>-32.981883618093008</v>
      </c>
      <c r="V34" s="114">
        <f>CO2eq!U660</f>
        <v>-33.815747810178109</v>
      </c>
      <c r="W34" s="114">
        <f>CO2eq!V660</f>
        <v>-33.827526671654752</v>
      </c>
      <c r="X34" s="114">
        <f>CO2eq!W660</f>
        <v>-33.855914149139501</v>
      </c>
      <c r="Y34" s="114">
        <f>CO2eq!X660</f>
        <v>-33.868229519534545</v>
      </c>
      <c r="Z34" s="114">
        <f>CO2eq!Y660</f>
        <v>-33.756112789292615</v>
      </c>
      <c r="AA34" s="114">
        <f>CO2eq!Z660</f>
        <v>-33.963241895821518</v>
      </c>
      <c r="AB34" s="114">
        <f>CO2eq!AA660</f>
        <v>-34.009854352315891</v>
      </c>
      <c r="AC34" s="114">
        <f>CO2eq!AB660</f>
        <v>-34.198691072873828</v>
      </c>
      <c r="AD34" s="114">
        <f>CO2eq!AC660</f>
        <v>-32.621247430874845</v>
      </c>
      <c r="AE34" s="114">
        <f>CO2eq!AD660</f>
        <v>-33.6302674352685</v>
      </c>
      <c r="AF34" s="114">
        <f>CO2eq!AE660</f>
        <v>-33.030239939420156</v>
      </c>
    </row>
    <row r="35" spans="1:32" x14ac:dyDescent="0.25">
      <c r="A35" s="6">
        <v>2</v>
      </c>
      <c r="B35" s="6" t="s">
        <v>838</v>
      </c>
      <c r="C35" s="31" t="s">
        <v>847</v>
      </c>
      <c r="D35" s="32">
        <f t="shared" ref="D35:AD35" si="8">SUM(D36:D39)+D42</f>
        <v>212.2037058666009</v>
      </c>
      <c r="E35" s="32">
        <f t="shared" si="8"/>
        <v>136.48428272057916</v>
      </c>
      <c r="F35" s="32">
        <f t="shared" si="8"/>
        <v>80.693566847062286</v>
      </c>
      <c r="G35" s="32">
        <f t="shared" si="8"/>
        <v>85.764336961706533</v>
      </c>
      <c r="H35" s="32">
        <f t="shared" si="8"/>
        <v>135.60606784608561</v>
      </c>
      <c r="I35" s="32">
        <f t="shared" si="8"/>
        <v>177.09149073560835</v>
      </c>
      <c r="J35" s="32">
        <f t="shared" si="8"/>
        <v>315.25665244173854</v>
      </c>
      <c r="K35" s="32">
        <f t="shared" si="8"/>
        <v>441.47213759325967</v>
      </c>
      <c r="L35" s="32">
        <f t="shared" si="8"/>
        <v>553.6263886282361</v>
      </c>
      <c r="M35" s="32">
        <f t="shared" si="8"/>
        <v>742.91034670074282</v>
      </c>
      <c r="N35" s="32">
        <f t="shared" si="8"/>
        <v>522.67524697052318</v>
      </c>
      <c r="O35" s="32">
        <f t="shared" si="8"/>
        <v>404.27763150927302</v>
      </c>
      <c r="P35" s="32">
        <f t="shared" si="8"/>
        <v>425.35608928445504</v>
      </c>
      <c r="Q35" s="32">
        <f t="shared" si="8"/>
        <v>558.6224058599463</v>
      </c>
      <c r="R35" s="32">
        <f t="shared" si="8"/>
        <v>711.16774205646948</v>
      </c>
      <c r="S35" s="32">
        <f t="shared" si="8"/>
        <v>524.12259951137764</v>
      </c>
      <c r="T35" s="32">
        <f t="shared" si="8"/>
        <v>583.72141678843548</v>
      </c>
      <c r="U35" s="32">
        <f t="shared" si="8"/>
        <v>998.43843691400684</v>
      </c>
      <c r="V35" s="32">
        <f t="shared" si="8"/>
        <v>969.81690935472591</v>
      </c>
      <c r="W35" s="32">
        <f t="shared" si="8"/>
        <v>888.53549732126658</v>
      </c>
      <c r="X35" s="32">
        <f t="shared" si="8"/>
        <v>1131.1391775952245</v>
      </c>
      <c r="Y35" s="32">
        <f t="shared" si="8"/>
        <v>1271.3597463350904</v>
      </c>
      <c r="Z35" s="32">
        <f t="shared" si="8"/>
        <v>1443.4441227932014</v>
      </c>
      <c r="AA35" s="32">
        <f t="shared" si="8"/>
        <v>1605.0311470438676</v>
      </c>
      <c r="AB35" s="32">
        <f t="shared" si="8"/>
        <v>1407.1295196702276</v>
      </c>
      <c r="AC35" s="32">
        <f t="shared" si="8"/>
        <v>1123.4013266717486</v>
      </c>
      <c r="AD35" s="32">
        <f t="shared" si="8"/>
        <v>1673.433679126141</v>
      </c>
      <c r="AE35" s="32">
        <f>SUM(AE36:AE39)+AE42</f>
        <v>1470.7449367229337</v>
      </c>
      <c r="AF35" s="32">
        <f>SUM(AF36:AF39)+AF42</f>
        <v>1818.1673963809972</v>
      </c>
    </row>
    <row r="36" spans="1:32" x14ac:dyDescent="0.25">
      <c r="A36" s="6">
        <v>2</v>
      </c>
      <c r="B36" s="13" t="s">
        <v>839</v>
      </c>
      <c r="C36" s="13" t="s">
        <v>856</v>
      </c>
      <c r="D36" s="114">
        <v>2.4958801526030405</v>
      </c>
      <c r="E36" s="114">
        <v>9.8502544573517028</v>
      </c>
      <c r="F36" s="114">
        <v>6.0795409986135596</v>
      </c>
      <c r="G36" s="114">
        <v>6.8364537771554534</v>
      </c>
      <c r="H36" s="114">
        <v>11.1434263723539</v>
      </c>
      <c r="I36" s="114">
        <v>13.920458745756109</v>
      </c>
      <c r="J36" s="114">
        <v>23.806582382290561</v>
      </c>
      <c r="K36" s="114">
        <v>22.801920204546153</v>
      </c>
      <c r="L36" s="114">
        <v>28.320393702033094</v>
      </c>
      <c r="M36" s="114">
        <v>35.899967198138235</v>
      </c>
      <c r="N36" s="114">
        <v>24.807324020858168</v>
      </c>
      <c r="O36" s="114">
        <v>21.062160404795751</v>
      </c>
      <c r="P36" s="114">
        <v>21.5588183376153</v>
      </c>
      <c r="Q36" s="114">
        <v>26.384982937488488</v>
      </c>
      <c r="R36" s="114">
        <v>33.980097016125576</v>
      </c>
      <c r="S36" s="114">
        <v>26.85746896924239</v>
      </c>
      <c r="T36" s="114">
        <v>29.52053089554169</v>
      </c>
      <c r="U36" s="114">
        <v>49.54272877770623</v>
      </c>
      <c r="V36" s="114">
        <v>45.258987793126195</v>
      </c>
      <c r="W36" s="114">
        <v>41.636618275806065</v>
      </c>
      <c r="X36" s="114">
        <v>52.559541783575291</v>
      </c>
      <c r="Y36" s="114">
        <v>57.95297465848391</v>
      </c>
      <c r="Z36" s="114">
        <v>63.279154337166005</v>
      </c>
      <c r="AA36" s="114">
        <v>74.697763299008017</v>
      </c>
      <c r="AB36" s="114">
        <v>65.337268810753756</v>
      </c>
      <c r="AC36" s="114">
        <v>56.957410851357487</v>
      </c>
      <c r="AD36" s="114">
        <v>67.678620510738909</v>
      </c>
      <c r="AE36" s="114">
        <v>83.857405065827663</v>
      </c>
      <c r="AF36" s="114">
        <v>84.946737937074928</v>
      </c>
    </row>
    <row r="37" spans="1:32" x14ac:dyDescent="0.25">
      <c r="A37" s="6">
        <v>2</v>
      </c>
      <c r="B37" s="13" t="s">
        <v>842</v>
      </c>
      <c r="C37" s="13" t="s">
        <v>859</v>
      </c>
      <c r="D37" s="114">
        <v>13.537596100744089</v>
      </c>
      <c r="E37" s="114">
        <v>1.4017413288287548</v>
      </c>
      <c r="F37" s="114">
        <v>0.8651496177040523</v>
      </c>
      <c r="G37" s="114">
        <v>0.97286215737442761</v>
      </c>
      <c r="H37" s="114">
        <v>1.5857662721830152</v>
      </c>
      <c r="I37" s="114">
        <v>1.9809521088684823</v>
      </c>
      <c r="J37" s="114">
        <v>3.3877978044026178</v>
      </c>
      <c r="K37" s="114">
        <v>13.283302140475831</v>
      </c>
      <c r="L37" s="114">
        <v>16.772943247456194</v>
      </c>
      <c r="M37" s="114">
        <v>21.629032924901438</v>
      </c>
      <c r="N37" s="114">
        <v>15.878161616093831</v>
      </c>
      <c r="O37" s="114">
        <v>13.470699440805801</v>
      </c>
      <c r="P37" s="114">
        <v>14.016546506650096</v>
      </c>
      <c r="Q37" s="114">
        <v>18.337164186157832</v>
      </c>
      <c r="R37" s="114">
        <v>25.40904596583589</v>
      </c>
      <c r="S37" s="114">
        <v>20.145101431611103</v>
      </c>
      <c r="T37" s="114">
        <v>22.601692199020285</v>
      </c>
      <c r="U37" s="114">
        <v>36.483757260840932</v>
      </c>
      <c r="V37" s="114">
        <v>34.651679211747428</v>
      </c>
      <c r="W37" s="114">
        <v>32.654866992638077</v>
      </c>
      <c r="X37" s="114">
        <v>44.420594130740902</v>
      </c>
      <c r="Y37" s="114">
        <v>49.798803462856057</v>
      </c>
      <c r="Z37" s="114">
        <v>50.886531355774302</v>
      </c>
      <c r="AA37" s="114">
        <v>65.766980753661088</v>
      </c>
      <c r="AB37" s="114">
        <v>58.124119849249958</v>
      </c>
      <c r="AC37" s="114">
        <v>52.65595485180021</v>
      </c>
      <c r="AD37" s="114">
        <v>69.918136206720533</v>
      </c>
      <c r="AE37" s="114">
        <v>58.838841466390505</v>
      </c>
      <c r="AF37" s="114">
        <v>63.994584797885459</v>
      </c>
    </row>
    <row r="38" spans="1:32" x14ac:dyDescent="0.25">
      <c r="A38" s="6">
        <v>2</v>
      </c>
      <c r="B38" s="13" t="s">
        <v>846</v>
      </c>
      <c r="C38" s="13" t="s">
        <v>837</v>
      </c>
      <c r="D38" s="114">
        <v>174.48289415451782</v>
      </c>
      <c r="E38" s="114">
        <v>115.2569448558035</v>
      </c>
      <c r="F38" s="114">
        <v>69.130375002035393</v>
      </c>
      <c r="G38" s="114">
        <v>71.956956826806604</v>
      </c>
      <c r="H38" s="114">
        <v>112.5333276656641</v>
      </c>
      <c r="I38" s="114">
        <v>147.63668306508157</v>
      </c>
      <c r="J38" s="114">
        <v>259.24949585023387</v>
      </c>
      <c r="K38" s="114">
        <v>364.73507595551212</v>
      </c>
      <c r="L38" s="114">
        <v>442.25310386976491</v>
      </c>
      <c r="M38" s="114">
        <v>612.47292999962235</v>
      </c>
      <c r="N38" s="114">
        <v>434.08294931987263</v>
      </c>
      <c r="O38" s="114">
        <v>343.96480091202847</v>
      </c>
      <c r="P38" s="114">
        <v>347.21429778224172</v>
      </c>
      <c r="Q38" s="114">
        <v>476.3770143956786</v>
      </c>
      <c r="R38" s="114">
        <v>585.91607180462302</v>
      </c>
      <c r="S38" s="114">
        <v>438.88673615148633</v>
      </c>
      <c r="T38" s="114">
        <v>486.07561273840736</v>
      </c>
      <c r="U38" s="114">
        <v>825.78662004370142</v>
      </c>
      <c r="V38" s="114">
        <v>806.6491262642636</v>
      </c>
      <c r="W38" s="114">
        <v>737.83412444541705</v>
      </c>
      <c r="X38" s="114">
        <v>942.67039746558885</v>
      </c>
      <c r="Y38" s="114">
        <v>1038.6024904440494</v>
      </c>
      <c r="Z38" s="114">
        <v>1124.7835598946731</v>
      </c>
      <c r="AA38" s="114">
        <v>1264.5332079806394</v>
      </c>
      <c r="AB38" s="114">
        <v>1112.1071217340445</v>
      </c>
      <c r="AC38" s="114">
        <v>904.42777056405748</v>
      </c>
      <c r="AD38" s="114">
        <v>1330.6484847586817</v>
      </c>
      <c r="AE38" s="114">
        <v>1191.6653735240491</v>
      </c>
      <c r="AF38" s="114">
        <v>1486.4476471634957</v>
      </c>
    </row>
    <row r="39" spans="1:32" x14ac:dyDescent="0.25">
      <c r="A39" s="6">
        <v>2</v>
      </c>
      <c r="B39" s="13" t="s">
        <v>849</v>
      </c>
      <c r="C39" s="13" t="s">
        <v>896</v>
      </c>
      <c r="D39" s="32">
        <f t="shared" ref="D39:AD39" si="9">D40+D41</f>
        <v>21.687335458735969</v>
      </c>
      <c r="E39" s="32">
        <f t="shared" si="9"/>
        <v>9.9753420785952045</v>
      </c>
      <c r="F39" s="32">
        <f t="shared" si="9"/>
        <v>4.618501228709281</v>
      </c>
      <c r="G39" s="32">
        <f t="shared" si="9"/>
        <v>5.9980642003700462</v>
      </c>
      <c r="H39" s="32">
        <f t="shared" si="9"/>
        <v>10.343547535884605</v>
      </c>
      <c r="I39" s="32">
        <f t="shared" si="9"/>
        <v>13.553396815902165</v>
      </c>
      <c r="J39" s="32">
        <f t="shared" si="9"/>
        <v>28.812776404811494</v>
      </c>
      <c r="K39" s="32">
        <f t="shared" si="9"/>
        <v>40.651839292725569</v>
      </c>
      <c r="L39" s="32">
        <f t="shared" si="9"/>
        <v>66.279947808981888</v>
      </c>
      <c r="M39" s="32">
        <f t="shared" si="9"/>
        <v>72.908416578080846</v>
      </c>
      <c r="N39" s="32">
        <f t="shared" si="9"/>
        <v>47.906812013698548</v>
      </c>
      <c r="O39" s="32">
        <f t="shared" si="9"/>
        <v>25.779970751643035</v>
      </c>
      <c r="P39" s="32">
        <f t="shared" si="9"/>
        <v>42.566426657947915</v>
      </c>
      <c r="Q39" s="32">
        <f t="shared" si="9"/>
        <v>37.523244340621289</v>
      </c>
      <c r="R39" s="32">
        <f t="shared" si="9"/>
        <v>65.862527269885106</v>
      </c>
      <c r="S39" s="32">
        <f t="shared" si="9"/>
        <v>38.233292959037833</v>
      </c>
      <c r="T39" s="32">
        <f t="shared" si="9"/>
        <v>45.52358095546613</v>
      </c>
      <c r="U39" s="32">
        <f t="shared" si="9"/>
        <v>86.625330831758262</v>
      </c>
      <c r="V39" s="32">
        <f t="shared" si="9"/>
        <v>83.257116085588706</v>
      </c>
      <c r="W39" s="32">
        <f t="shared" si="9"/>
        <v>76.409887607405409</v>
      </c>
      <c r="X39" s="32">
        <f t="shared" si="9"/>
        <v>91.488644215319539</v>
      </c>
      <c r="Y39" s="32">
        <f t="shared" si="9"/>
        <v>125.00547776970105</v>
      </c>
      <c r="Z39" s="32">
        <f t="shared" si="9"/>
        <v>204.49487720558793</v>
      </c>
      <c r="AA39" s="32">
        <f t="shared" si="9"/>
        <v>200.0331950105589</v>
      </c>
      <c r="AB39" s="32">
        <f t="shared" si="9"/>
        <v>171.56100927617948</v>
      </c>
      <c r="AC39" s="32">
        <f t="shared" si="9"/>
        <v>109.36019040453336</v>
      </c>
      <c r="AD39" s="32">
        <f t="shared" si="9"/>
        <v>205.18843765000003</v>
      </c>
      <c r="AE39" s="32">
        <f>AE40+AE41</f>
        <v>136.38331666666662</v>
      </c>
      <c r="AF39" s="32">
        <f>AF40+AF41</f>
        <v>182.77842648254116</v>
      </c>
    </row>
    <row r="40" spans="1:32" x14ac:dyDescent="0.25">
      <c r="A40" s="6">
        <v>2</v>
      </c>
      <c r="B40" s="13" t="s">
        <v>853</v>
      </c>
      <c r="C40" s="13" t="s">
        <v>891</v>
      </c>
      <c r="D40" s="114">
        <v>0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  <c r="S40" s="114">
        <v>0</v>
      </c>
      <c r="T40" s="114">
        <v>0</v>
      </c>
      <c r="U40" s="114">
        <v>0</v>
      </c>
      <c r="V40" s="114">
        <v>0</v>
      </c>
      <c r="W40" s="114">
        <v>0</v>
      </c>
      <c r="X40" s="114">
        <v>0</v>
      </c>
      <c r="Y40" s="114">
        <v>0</v>
      </c>
      <c r="Z40" s="114">
        <v>0</v>
      </c>
      <c r="AA40" s="114">
        <v>0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</row>
    <row r="41" spans="1:32" x14ac:dyDescent="0.25">
      <c r="A41" s="6">
        <v>2</v>
      </c>
      <c r="B41" s="13" t="s">
        <v>855</v>
      </c>
      <c r="C41" s="13" t="s">
        <v>848</v>
      </c>
      <c r="D41" s="114">
        <v>21.687335458735969</v>
      </c>
      <c r="E41" s="114">
        <v>9.9753420785952045</v>
      </c>
      <c r="F41" s="114">
        <v>4.618501228709281</v>
      </c>
      <c r="G41" s="114">
        <v>5.9980642003700462</v>
      </c>
      <c r="H41" s="114">
        <v>10.343547535884605</v>
      </c>
      <c r="I41" s="114">
        <v>13.553396815902165</v>
      </c>
      <c r="J41" s="114">
        <v>28.812776404811494</v>
      </c>
      <c r="K41" s="114">
        <v>40.651839292725569</v>
      </c>
      <c r="L41" s="114">
        <v>66.279947808981888</v>
      </c>
      <c r="M41" s="114">
        <v>72.908416578080846</v>
      </c>
      <c r="N41" s="114">
        <v>47.906812013698548</v>
      </c>
      <c r="O41" s="114">
        <v>25.779970751643035</v>
      </c>
      <c r="P41" s="114">
        <v>42.566426657947915</v>
      </c>
      <c r="Q41" s="114">
        <v>37.523244340621289</v>
      </c>
      <c r="R41" s="114">
        <v>65.862527269885106</v>
      </c>
      <c r="S41" s="114">
        <v>38.233292959037833</v>
      </c>
      <c r="T41" s="114">
        <v>45.52358095546613</v>
      </c>
      <c r="U41" s="114">
        <v>86.625330831758262</v>
      </c>
      <c r="V41" s="114">
        <v>83.257116085588706</v>
      </c>
      <c r="W41" s="114">
        <v>76.409887607405409</v>
      </c>
      <c r="X41" s="114">
        <v>91.488644215319539</v>
      </c>
      <c r="Y41" s="114">
        <v>125.00547776970105</v>
      </c>
      <c r="Z41" s="114">
        <v>204.49487720558793</v>
      </c>
      <c r="AA41" s="114">
        <v>200.0331950105589</v>
      </c>
      <c r="AB41" s="114">
        <v>171.56100927617948</v>
      </c>
      <c r="AC41" s="114">
        <v>109.36019040453336</v>
      </c>
      <c r="AD41" s="114">
        <v>205.18843765000003</v>
      </c>
      <c r="AE41" s="114">
        <v>136.38331666666662</v>
      </c>
      <c r="AF41" s="114">
        <v>182.77842648254116</v>
      </c>
    </row>
    <row r="42" spans="1:32" x14ac:dyDescent="0.25">
      <c r="A42" s="6">
        <v>2</v>
      </c>
      <c r="B42" s="13" t="s">
        <v>857</v>
      </c>
      <c r="C42" s="13" t="s">
        <v>883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</row>
    <row r="43" spans="1:32" x14ac:dyDescent="0.25">
      <c r="A43" s="6">
        <v>2</v>
      </c>
      <c r="B43" s="6" t="s">
        <v>868</v>
      </c>
      <c r="C43" s="31" t="s">
        <v>851</v>
      </c>
      <c r="D43" s="32">
        <f t="shared" ref="D43:AD43" si="10">SUM(D44:D48)</f>
        <v>3.3012426206673343E-2</v>
      </c>
      <c r="E43" s="32">
        <f t="shared" si="10"/>
        <v>1.9352124385611347E-2</v>
      </c>
      <c r="F43" s="32">
        <f t="shared" si="10"/>
        <v>1.1584041986334181E-2</v>
      </c>
      <c r="G43" s="32">
        <f t="shared" si="10"/>
        <v>1.2630783448644755E-2</v>
      </c>
      <c r="H43" s="32">
        <f t="shared" si="10"/>
        <v>1.8874263048485121E-2</v>
      </c>
      <c r="I43" s="32">
        <f t="shared" si="10"/>
        <v>2.249763862374414E-2</v>
      </c>
      <c r="J43" s="32">
        <f t="shared" si="10"/>
        <v>3.2730059281141248E-2</v>
      </c>
      <c r="K43" s="32">
        <f t="shared" si="10"/>
        <v>5.3984277524052278E-2</v>
      </c>
      <c r="L43" s="32">
        <f t="shared" si="10"/>
        <v>6.7724270724318247E-2</v>
      </c>
      <c r="M43" s="32">
        <f t="shared" si="10"/>
        <v>7.480188070804758E-2</v>
      </c>
      <c r="N43" s="32">
        <f t="shared" si="10"/>
        <v>5.7023091819428134E-2</v>
      </c>
      <c r="O43" s="32">
        <f t="shared" si="10"/>
        <v>4.486211078800139E-2</v>
      </c>
      <c r="P43" s="32">
        <f t="shared" si="10"/>
        <v>4.2773083862358605E-2</v>
      </c>
      <c r="Q43" s="32">
        <f t="shared" si="10"/>
        <v>5.2435472705721513E-2</v>
      </c>
      <c r="R43" s="32">
        <f t="shared" si="10"/>
        <v>7.039666222366904E-2</v>
      </c>
      <c r="S43" s="32">
        <f t="shared" si="10"/>
        <v>6.2475190672715342E-2</v>
      </c>
      <c r="T43" s="32">
        <f t="shared" si="10"/>
        <v>9.4758999757689602E-2</v>
      </c>
      <c r="U43" s="32">
        <f t="shared" si="10"/>
        <v>0.2129730765179218</v>
      </c>
      <c r="V43" s="32">
        <f t="shared" si="10"/>
        <v>0.20868956869270111</v>
      </c>
      <c r="W43" s="32">
        <f t="shared" si="10"/>
        <v>0.18730769637153119</v>
      </c>
      <c r="X43" s="32">
        <f t="shared" si="10"/>
        <v>2.195386798754417E-2</v>
      </c>
      <c r="Y43" s="32">
        <f t="shared" si="10"/>
        <v>6.7934613707424582E-2</v>
      </c>
      <c r="Z43" s="32">
        <f t="shared" si="10"/>
        <v>6.5841467848364116E-2</v>
      </c>
      <c r="AA43" s="32">
        <f t="shared" si="10"/>
        <v>8.7426436154994083E-2</v>
      </c>
      <c r="AB43" s="32">
        <f t="shared" si="10"/>
        <v>0.30712437844118817</v>
      </c>
      <c r="AC43" s="32">
        <f t="shared" si="10"/>
        <v>1.2929142770666671</v>
      </c>
      <c r="AD43" s="32">
        <f t="shared" si="10"/>
        <v>3.4482626000000009E-2</v>
      </c>
      <c r="AE43" s="32">
        <f>SUM(AE44:AE48)</f>
        <v>0</v>
      </c>
      <c r="AF43" s="32">
        <f>SUM(AF44:AF48)</f>
        <v>0</v>
      </c>
    </row>
    <row r="44" spans="1:32" x14ac:dyDescent="0.25">
      <c r="A44" s="6">
        <v>2</v>
      </c>
      <c r="B44" s="13" t="s">
        <v>869</v>
      </c>
      <c r="C44" s="13" t="s">
        <v>854</v>
      </c>
      <c r="D44" s="114">
        <v>3.3012426206673343E-2</v>
      </c>
      <c r="E44" s="114">
        <v>1.9352124385611347E-2</v>
      </c>
      <c r="F44" s="114">
        <v>1.1584041986334181E-2</v>
      </c>
      <c r="G44" s="114">
        <v>1.2630783448644755E-2</v>
      </c>
      <c r="H44" s="114">
        <v>1.8874263048485121E-2</v>
      </c>
      <c r="I44" s="114">
        <v>2.249763862374414E-2</v>
      </c>
      <c r="J44" s="114">
        <v>3.2730059281141248E-2</v>
      </c>
      <c r="K44" s="114">
        <v>5.3984277524052278E-2</v>
      </c>
      <c r="L44" s="114">
        <v>6.7724270724318247E-2</v>
      </c>
      <c r="M44" s="114">
        <v>7.480188070804758E-2</v>
      </c>
      <c r="N44" s="114">
        <v>5.7023091819428134E-2</v>
      </c>
      <c r="O44" s="114">
        <v>4.486211078800139E-2</v>
      </c>
      <c r="P44" s="114">
        <v>4.2773083862358605E-2</v>
      </c>
      <c r="Q44" s="114">
        <v>5.2435472705721513E-2</v>
      </c>
      <c r="R44" s="114">
        <v>7.039666222366904E-2</v>
      </c>
      <c r="S44" s="114">
        <v>6.2475190672715342E-2</v>
      </c>
      <c r="T44" s="114">
        <v>9.4758999757689602E-2</v>
      </c>
      <c r="U44" s="114">
        <v>0.2129730765179218</v>
      </c>
      <c r="V44" s="114">
        <v>0.20868956869270111</v>
      </c>
      <c r="W44" s="114">
        <v>0.18730769637153119</v>
      </c>
      <c r="X44" s="114">
        <v>2.195386798754417E-2</v>
      </c>
      <c r="Y44" s="114">
        <v>6.7934613707424582E-2</v>
      </c>
      <c r="Z44" s="114">
        <v>6.5841467848364116E-2</v>
      </c>
      <c r="AA44" s="114">
        <v>8.7426436154994083E-2</v>
      </c>
      <c r="AB44" s="114">
        <v>0.30712437844118817</v>
      </c>
      <c r="AC44" s="114">
        <v>1.2929142770666671</v>
      </c>
      <c r="AD44" s="114">
        <v>3.4482626000000009E-2</v>
      </c>
      <c r="AE44" s="114">
        <v>0</v>
      </c>
      <c r="AF44" s="114">
        <v>0</v>
      </c>
    </row>
    <row r="45" spans="1:32" x14ac:dyDescent="0.25">
      <c r="A45" s="6">
        <v>2</v>
      </c>
      <c r="B45" s="13" t="s">
        <v>870</v>
      </c>
      <c r="C45" s="13" t="s">
        <v>892</v>
      </c>
      <c r="D45" s="114">
        <v>0</v>
      </c>
      <c r="E45" s="114">
        <v>0</v>
      </c>
      <c r="F45" s="114">
        <v>0</v>
      </c>
      <c r="G45" s="114">
        <v>0</v>
      </c>
      <c r="H45" s="114">
        <v>0</v>
      </c>
      <c r="I45" s="114">
        <v>0</v>
      </c>
      <c r="J45" s="114">
        <v>0</v>
      </c>
      <c r="K45" s="114">
        <v>0</v>
      </c>
      <c r="L45" s="114">
        <v>0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  <c r="S45" s="114">
        <v>0</v>
      </c>
      <c r="T45" s="114">
        <v>0</v>
      </c>
      <c r="U45" s="114">
        <v>0</v>
      </c>
      <c r="V45" s="114">
        <v>0</v>
      </c>
      <c r="W45" s="114">
        <v>0</v>
      </c>
      <c r="X45" s="114">
        <v>0</v>
      </c>
      <c r="Y45" s="114">
        <v>0</v>
      </c>
      <c r="Z45" s="114">
        <v>0</v>
      </c>
      <c r="AA45" s="114">
        <v>0</v>
      </c>
      <c r="AB45" s="114">
        <v>0</v>
      </c>
      <c r="AC45" s="114">
        <v>0</v>
      </c>
      <c r="AD45" s="114">
        <v>0</v>
      </c>
      <c r="AE45" s="114">
        <v>0</v>
      </c>
      <c r="AF45" s="114">
        <v>0</v>
      </c>
    </row>
    <row r="46" spans="1:32" x14ac:dyDescent="0.25">
      <c r="A46" s="6">
        <v>2</v>
      </c>
      <c r="B46" s="13" t="s">
        <v>872</v>
      </c>
      <c r="C46" s="13" t="s">
        <v>893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875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876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2" spans="1:36" x14ac:dyDescent="0.25">
      <c r="AI52" s="127">
        <v>2018</v>
      </c>
      <c r="AJ52" s="128"/>
    </row>
    <row r="53" spans="1:36" x14ac:dyDescent="0.25">
      <c r="A53" s="103" t="str">
        <f t="shared" ref="A53:AF53" si="11">A3</f>
        <v>Alcance</v>
      </c>
      <c r="B53" s="103" t="str">
        <f t="shared" si="11"/>
        <v>Código GPC</v>
      </c>
      <c r="C53" s="103" t="str">
        <f t="shared" si="11"/>
        <v>Clasificación GPC</v>
      </c>
      <c r="D53" s="103">
        <f t="shared" si="11"/>
        <v>1990</v>
      </c>
      <c r="E53" s="103">
        <f t="shared" si="11"/>
        <v>1991</v>
      </c>
      <c r="F53" s="103">
        <f t="shared" si="11"/>
        <v>1992</v>
      </c>
      <c r="G53" s="103">
        <f t="shared" si="11"/>
        <v>1993</v>
      </c>
      <c r="H53" s="103">
        <f t="shared" si="11"/>
        <v>1994</v>
      </c>
      <c r="I53" s="103">
        <f t="shared" si="11"/>
        <v>1995</v>
      </c>
      <c r="J53" s="103">
        <f t="shared" si="11"/>
        <v>1996</v>
      </c>
      <c r="K53" s="103">
        <f t="shared" si="11"/>
        <v>1997</v>
      </c>
      <c r="L53" s="103">
        <f t="shared" si="11"/>
        <v>1998</v>
      </c>
      <c r="M53" s="103">
        <f t="shared" si="11"/>
        <v>1999</v>
      </c>
      <c r="N53" s="103">
        <f t="shared" si="11"/>
        <v>2000</v>
      </c>
      <c r="O53" s="103">
        <f t="shared" si="11"/>
        <v>2001</v>
      </c>
      <c r="P53" s="103">
        <f t="shared" si="11"/>
        <v>2002</v>
      </c>
      <c r="Q53" s="103">
        <f t="shared" si="11"/>
        <v>2003</v>
      </c>
      <c r="R53" s="103">
        <f t="shared" si="11"/>
        <v>2004</v>
      </c>
      <c r="S53" s="103">
        <f t="shared" si="11"/>
        <v>2005</v>
      </c>
      <c r="T53" s="103">
        <f t="shared" si="11"/>
        <v>2006</v>
      </c>
      <c r="U53" s="103">
        <f t="shared" si="11"/>
        <v>2007</v>
      </c>
      <c r="V53" s="103">
        <f t="shared" si="11"/>
        <v>2008</v>
      </c>
      <c r="W53" s="103">
        <f t="shared" si="11"/>
        <v>2009</v>
      </c>
      <c r="X53" s="103">
        <f t="shared" si="11"/>
        <v>2010</v>
      </c>
      <c r="Y53" s="103">
        <f t="shared" si="11"/>
        <v>2011</v>
      </c>
      <c r="Z53" s="103">
        <f t="shared" si="11"/>
        <v>2012</v>
      </c>
      <c r="AA53" s="103">
        <f t="shared" si="11"/>
        <v>2013</v>
      </c>
      <c r="AB53" s="103">
        <f t="shared" si="11"/>
        <v>2014</v>
      </c>
      <c r="AC53" s="103">
        <f t="shared" si="11"/>
        <v>2015</v>
      </c>
      <c r="AD53" s="103">
        <f t="shared" si="11"/>
        <v>2016</v>
      </c>
      <c r="AE53" s="103">
        <f t="shared" si="11"/>
        <v>2017</v>
      </c>
      <c r="AF53" s="103">
        <f t="shared" si="11"/>
        <v>2018</v>
      </c>
      <c r="AI53" s="129" t="s">
        <v>905</v>
      </c>
      <c r="AJ53" s="130">
        <v>112312.62023543582</v>
      </c>
    </row>
    <row r="54" spans="1:36" x14ac:dyDescent="0.25">
      <c r="A54" s="103">
        <f t="shared" ref="A54:AF54" si="12">A4</f>
        <v>0</v>
      </c>
      <c r="B54" s="103">
        <f t="shared" si="12"/>
        <v>0</v>
      </c>
      <c r="C54" s="103">
        <f t="shared" si="12"/>
        <v>0</v>
      </c>
      <c r="D54" s="103" t="str">
        <f t="shared" si="12"/>
        <v>ktCO₂eq</v>
      </c>
      <c r="E54" s="103">
        <f t="shared" si="12"/>
        <v>0</v>
      </c>
      <c r="F54" s="103">
        <f t="shared" si="12"/>
        <v>0</v>
      </c>
      <c r="G54" s="103">
        <f t="shared" si="12"/>
        <v>0</v>
      </c>
      <c r="H54" s="103">
        <f t="shared" si="12"/>
        <v>0</v>
      </c>
      <c r="I54" s="103">
        <f t="shared" si="12"/>
        <v>0</v>
      </c>
      <c r="J54" s="103">
        <f t="shared" si="12"/>
        <v>0</v>
      </c>
      <c r="K54" s="103">
        <f t="shared" si="12"/>
        <v>0</v>
      </c>
      <c r="L54" s="103">
        <f t="shared" si="12"/>
        <v>0</v>
      </c>
      <c r="M54" s="103">
        <f t="shared" si="12"/>
        <v>0</v>
      </c>
      <c r="N54" s="103">
        <f t="shared" si="12"/>
        <v>0</v>
      </c>
      <c r="O54" s="103">
        <f t="shared" si="12"/>
        <v>0</v>
      </c>
      <c r="P54" s="103">
        <f t="shared" si="12"/>
        <v>0</v>
      </c>
      <c r="Q54" s="103">
        <f t="shared" si="12"/>
        <v>0</v>
      </c>
      <c r="R54" s="103">
        <f t="shared" si="12"/>
        <v>0</v>
      </c>
      <c r="S54" s="103">
        <f t="shared" si="12"/>
        <v>0</v>
      </c>
      <c r="T54" s="103">
        <f t="shared" si="12"/>
        <v>0</v>
      </c>
      <c r="U54" s="103">
        <f t="shared" si="12"/>
        <v>0</v>
      </c>
      <c r="V54" s="103">
        <f t="shared" si="12"/>
        <v>0</v>
      </c>
      <c r="W54" s="103">
        <f t="shared" si="12"/>
        <v>0</v>
      </c>
      <c r="X54" s="103">
        <f t="shared" si="12"/>
        <v>0</v>
      </c>
      <c r="Y54" s="103">
        <f t="shared" si="12"/>
        <v>0</v>
      </c>
      <c r="Z54" s="103">
        <f t="shared" si="12"/>
        <v>0</v>
      </c>
      <c r="AA54" s="103">
        <f t="shared" si="12"/>
        <v>0</v>
      </c>
      <c r="AB54" s="103">
        <f t="shared" si="12"/>
        <v>0</v>
      </c>
      <c r="AC54" s="103">
        <f t="shared" si="12"/>
        <v>0</v>
      </c>
      <c r="AD54" s="103">
        <f t="shared" si="12"/>
        <v>0</v>
      </c>
      <c r="AE54" s="103">
        <f t="shared" si="12"/>
        <v>0</v>
      </c>
      <c r="AF54" s="103">
        <f t="shared" si="12"/>
        <v>0</v>
      </c>
      <c r="AG54" t="s">
        <v>906</v>
      </c>
      <c r="AI54" s="127" t="s">
        <v>907</v>
      </c>
      <c r="AJ54" s="128" t="s">
        <v>908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2405.8609657195111</v>
      </c>
      <c r="E55" s="32">
        <f t="shared" si="13"/>
        <v>1558.0016010084141</v>
      </c>
      <c r="F55" s="32">
        <f t="shared" si="13"/>
        <v>1202.5021553259055</v>
      </c>
      <c r="G55" s="32">
        <f t="shared" si="13"/>
        <v>1376.8797444022903</v>
      </c>
      <c r="H55" s="32">
        <f t="shared" si="13"/>
        <v>2000.468736521249</v>
      </c>
      <c r="I55" s="32">
        <f t="shared" si="13"/>
        <v>2328.0745991852032</v>
      </c>
      <c r="J55" s="32">
        <f t="shared" si="13"/>
        <v>3163.4239499013711</v>
      </c>
      <c r="K55" s="32">
        <f t="shared" si="13"/>
        <v>3149.0119080070731</v>
      </c>
      <c r="L55" s="32">
        <f t="shared" si="13"/>
        <v>3603.5178739421376</v>
      </c>
      <c r="M55" s="32">
        <f t="shared" si="13"/>
        <v>3607.4384647787688</v>
      </c>
      <c r="N55" s="32">
        <f t="shared" si="13"/>
        <v>2885.7455679547375</v>
      </c>
      <c r="O55" s="32">
        <f t="shared" si="13"/>
        <v>2861.6224398949807</v>
      </c>
      <c r="P55" s="32">
        <f t="shared" si="13"/>
        <v>3191.9178216062437</v>
      </c>
      <c r="Q55" s="32">
        <f t="shared" si="13"/>
        <v>3361.1500912462002</v>
      </c>
      <c r="R55" s="32">
        <f t="shared" si="13"/>
        <v>3338.0477249914697</v>
      </c>
      <c r="S55" s="32">
        <f t="shared" si="13"/>
        <v>3135.0300508352047</v>
      </c>
      <c r="T55" s="32">
        <f t="shared" si="13"/>
        <v>3619.4875730820695</v>
      </c>
      <c r="U55" s="32">
        <f t="shared" si="13"/>
        <v>3893.5441199005363</v>
      </c>
      <c r="V55" s="32">
        <f t="shared" si="13"/>
        <v>3868.2326592807267</v>
      </c>
      <c r="W55" s="32">
        <f t="shared" si="13"/>
        <v>4330.1651502893928</v>
      </c>
      <c r="X55" s="32">
        <f t="shared" si="13"/>
        <v>5610.0828824916844</v>
      </c>
      <c r="Y55" s="32">
        <f t="shared" si="13"/>
        <v>6236.2656105696888</v>
      </c>
      <c r="Z55" s="32">
        <f t="shared" si="13"/>
        <v>5801.1620227504518</v>
      </c>
      <c r="AA55" s="32">
        <f t="shared" si="13"/>
        <v>5864.1980130112961</v>
      </c>
      <c r="AB55" s="32">
        <f t="shared" si="13"/>
        <v>6247.6748666705389</v>
      </c>
      <c r="AC55" s="32">
        <f t="shared" si="13"/>
        <v>7984.9834179184991</v>
      </c>
      <c r="AD55" s="32">
        <f t="shared" si="13"/>
        <v>6421.6685760947566</v>
      </c>
      <c r="AE55" s="32">
        <f t="shared" si="13"/>
        <v>6311.8127685943091</v>
      </c>
      <c r="AF55" s="32">
        <f t="shared" si="13"/>
        <v>7272.3779674414291</v>
      </c>
      <c r="AG55" s="131">
        <f>AF55/AJ53</f>
        <v>6.4751209189106929E-2</v>
      </c>
      <c r="AI55" s="132">
        <f>(AF55-D55)/D55</f>
        <v>2.0227756595512609</v>
      </c>
      <c r="AJ55" s="133">
        <f>(AF55-AD55)/AD55</f>
        <v>0.13247482040937386</v>
      </c>
    </row>
    <row r="56" spans="1:36" x14ac:dyDescent="0.25">
      <c r="A56" s="6">
        <v>1</v>
      </c>
      <c r="B56" s="6">
        <v>0</v>
      </c>
      <c r="C56" s="31" t="s">
        <v>904</v>
      </c>
      <c r="D56" s="32">
        <f t="shared" ref="D56:AE56" si="14">D55-D63</f>
        <v>2414.8305549599922</v>
      </c>
      <c r="E56" s="32">
        <f t="shared" si="14"/>
        <v>1567.5145486544918</v>
      </c>
      <c r="F56" s="32">
        <f t="shared" si="14"/>
        <v>1213.9879722221833</v>
      </c>
      <c r="G56" s="32">
        <f t="shared" si="14"/>
        <v>1391.215109102634</v>
      </c>
      <c r="H56" s="32">
        <f t="shared" si="14"/>
        <v>2016.6550051667059</v>
      </c>
      <c r="I56" s="32">
        <f t="shared" si="14"/>
        <v>2345.5630769004038</v>
      </c>
      <c r="J56" s="32">
        <f t="shared" si="14"/>
        <v>3181.495512261663</v>
      </c>
      <c r="K56" s="32">
        <f t="shared" si="14"/>
        <v>3167.5443781814379</v>
      </c>
      <c r="L56" s="32">
        <f t="shared" si="14"/>
        <v>3623.2924917280425</v>
      </c>
      <c r="M56" s="32">
        <f t="shared" si="14"/>
        <v>3628.2429565178932</v>
      </c>
      <c r="N56" s="32">
        <f t="shared" si="14"/>
        <v>2907.6594638888037</v>
      </c>
      <c r="O56" s="32">
        <f t="shared" si="14"/>
        <v>2884.8031878446077</v>
      </c>
      <c r="P56" s="32">
        <f t="shared" si="14"/>
        <v>3216.3163175504374</v>
      </c>
      <c r="Q56" s="32">
        <f t="shared" si="14"/>
        <v>3386.9539167384983</v>
      </c>
      <c r="R56" s="32">
        <f t="shared" si="14"/>
        <v>3365.366249314498</v>
      </c>
      <c r="S56" s="32">
        <f t="shared" si="14"/>
        <v>3165.022827045128</v>
      </c>
      <c r="T56" s="32">
        <f t="shared" si="14"/>
        <v>3651.3705897778946</v>
      </c>
      <c r="U56" s="32">
        <f t="shared" si="14"/>
        <v>3926.5260035186293</v>
      </c>
      <c r="V56" s="32">
        <f t="shared" si="14"/>
        <v>3902.0484070909047</v>
      </c>
      <c r="W56" s="32">
        <f t="shared" si="14"/>
        <v>4363.9926769610474</v>
      </c>
      <c r="X56" s="32">
        <f t="shared" si="14"/>
        <v>5643.938796640824</v>
      </c>
      <c r="Y56" s="32">
        <f t="shared" si="14"/>
        <v>6270.1338400892237</v>
      </c>
      <c r="Z56" s="32">
        <f t="shared" si="14"/>
        <v>5834.9181355397441</v>
      </c>
      <c r="AA56" s="32">
        <f t="shared" si="14"/>
        <v>5898.1612549071178</v>
      </c>
      <c r="AB56" s="32">
        <f t="shared" si="14"/>
        <v>6281.6847210228552</v>
      </c>
      <c r="AC56" s="32">
        <f t="shared" si="14"/>
        <v>8019.1821089913728</v>
      </c>
      <c r="AD56" s="32">
        <f t="shared" si="14"/>
        <v>6454.2898235256316</v>
      </c>
      <c r="AE56" s="32">
        <f t="shared" si="14"/>
        <v>6345.4430360295773</v>
      </c>
      <c r="AF56" s="32">
        <f>AF55-AF63</f>
        <v>7305.4082073808495</v>
      </c>
      <c r="AG56" s="134">
        <f>AF56/AJ53</f>
        <v>6.5045301160874494E-2</v>
      </c>
      <c r="AI56" s="135">
        <f>(AF56-D56)/D56</f>
        <v>2.0252260111483817</v>
      </c>
      <c r="AJ56" s="136">
        <f>(AF56-AD56)/AD56</f>
        <v>0.13186863421486358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212.23671829280758</v>
      </c>
      <c r="E57" s="32">
        <f t="shared" si="15"/>
        <v>136.50363484496478</v>
      </c>
      <c r="F57" s="32">
        <f t="shared" si="15"/>
        <v>80.705150889048625</v>
      </c>
      <c r="G57" s="32">
        <f t="shared" si="15"/>
        <v>85.776967745155176</v>
      </c>
      <c r="H57" s="32">
        <f t="shared" si="15"/>
        <v>135.62494210913408</v>
      </c>
      <c r="I57" s="32">
        <f t="shared" si="15"/>
        <v>177.11398837423209</v>
      </c>
      <c r="J57" s="32">
        <f t="shared" si="15"/>
        <v>315.2893825010197</v>
      </c>
      <c r="K57" s="32">
        <f t="shared" si="15"/>
        <v>441.52612187078375</v>
      </c>
      <c r="L57" s="32">
        <f t="shared" si="15"/>
        <v>553.69411289896038</v>
      </c>
      <c r="M57" s="32">
        <f t="shared" si="15"/>
        <v>742.98514858145086</v>
      </c>
      <c r="N57" s="32">
        <f t="shared" si="15"/>
        <v>522.73227006234265</v>
      </c>
      <c r="O57" s="32">
        <f t="shared" si="15"/>
        <v>404.32249362006104</v>
      </c>
      <c r="P57" s="32">
        <f t="shared" si="15"/>
        <v>425.3988623683174</v>
      </c>
      <c r="Q57" s="32">
        <f t="shared" si="15"/>
        <v>558.67484133265202</v>
      </c>
      <c r="R57" s="32">
        <f t="shared" si="15"/>
        <v>711.23813871869311</v>
      </c>
      <c r="S57" s="32">
        <f t="shared" si="15"/>
        <v>524.18507470205031</v>
      </c>
      <c r="T57" s="32">
        <f t="shared" si="15"/>
        <v>583.81617578819316</v>
      </c>
      <c r="U57" s="32">
        <f t="shared" si="15"/>
        <v>998.65140999052471</v>
      </c>
      <c r="V57" s="32">
        <f t="shared" si="15"/>
        <v>970.02559892341856</v>
      </c>
      <c r="W57" s="32">
        <f t="shared" si="15"/>
        <v>888.72280501763805</v>
      </c>
      <c r="X57" s="32">
        <f t="shared" si="15"/>
        <v>1131.1611314632121</v>
      </c>
      <c r="Y57" s="32">
        <f t="shared" si="15"/>
        <v>1271.4276809487978</v>
      </c>
      <c r="Z57" s="32">
        <f t="shared" si="15"/>
        <v>1443.5099642610496</v>
      </c>
      <c r="AA57" s="32">
        <f t="shared" si="15"/>
        <v>1605.1185734800226</v>
      </c>
      <c r="AB57" s="32">
        <f t="shared" si="15"/>
        <v>1407.4366440486688</v>
      </c>
      <c r="AC57" s="32">
        <f t="shared" si="15"/>
        <v>1124.6942409488154</v>
      </c>
      <c r="AD57" s="32">
        <f t="shared" si="15"/>
        <v>1673.468161752141</v>
      </c>
      <c r="AE57" s="32">
        <f t="shared" si="15"/>
        <v>1470.7449367229337</v>
      </c>
      <c r="AF57" s="32">
        <f t="shared" si="15"/>
        <v>1818.1673963809972</v>
      </c>
      <c r="AG57" s="137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2130.4755489212812</v>
      </c>
      <c r="E58" s="32">
        <f t="shared" si="16"/>
        <v>1277.7784120924966</v>
      </c>
      <c r="F58" s="32">
        <f t="shared" si="16"/>
        <v>883.18086093838656</v>
      </c>
      <c r="G58" s="32">
        <f t="shared" si="16"/>
        <v>1023.361680702948</v>
      </c>
      <c r="H58" s="32">
        <f t="shared" si="16"/>
        <v>1611.1888144465959</v>
      </c>
      <c r="I58" s="32">
        <f t="shared" si="16"/>
        <v>1898.2386566020505</v>
      </c>
      <c r="J58" s="32">
        <f t="shared" si="16"/>
        <v>2682.071267998404</v>
      </c>
      <c r="K58" s="32">
        <f t="shared" si="16"/>
        <v>2635.7970943645978</v>
      </c>
      <c r="L58" s="32">
        <f t="shared" si="16"/>
        <v>3068.9346751743906</v>
      </c>
      <c r="M58" s="32">
        <f t="shared" si="16"/>
        <v>3052.2209115364258</v>
      </c>
      <c r="N58" s="32">
        <f t="shared" si="16"/>
        <v>2312.7960850656864</v>
      </c>
      <c r="O58" s="32">
        <f t="shared" si="16"/>
        <v>2306.4870817323235</v>
      </c>
      <c r="P58" s="32">
        <f t="shared" si="16"/>
        <v>2633.8434548742393</v>
      </c>
      <c r="Q58" s="32">
        <f t="shared" si="16"/>
        <v>2797.5103119178366</v>
      </c>
      <c r="R58" s="32">
        <f t="shared" si="16"/>
        <v>2758.4324893979006</v>
      </c>
      <c r="S58" s="32">
        <f t="shared" si="16"/>
        <v>2541.6643669119749</v>
      </c>
      <c r="T58" s="32">
        <f t="shared" si="16"/>
        <v>2973.8548054477492</v>
      </c>
      <c r="U58" s="32">
        <f t="shared" si="16"/>
        <v>3216.6126393555214</v>
      </c>
      <c r="V58" s="32">
        <f t="shared" si="16"/>
        <v>3141.1301079015479</v>
      </c>
      <c r="W58" s="32">
        <f t="shared" si="16"/>
        <v>3604.7775494893631</v>
      </c>
      <c r="X58" s="32">
        <f t="shared" si="16"/>
        <v>4841.1892973881077</v>
      </c>
      <c r="Y58" s="32">
        <f t="shared" si="16"/>
        <v>5412.1279666582413</v>
      </c>
      <c r="Z58" s="32">
        <f t="shared" si="16"/>
        <v>4888.7860122961183</v>
      </c>
      <c r="AA58" s="32">
        <f t="shared" si="16"/>
        <v>4887.3704162001513</v>
      </c>
      <c r="AB58" s="32">
        <f t="shared" si="16"/>
        <v>5119.3694824965742</v>
      </c>
      <c r="AC58" s="32">
        <f t="shared" si="16"/>
        <v>6701.5949032616254</v>
      </c>
      <c r="AD58" s="32">
        <f t="shared" si="16"/>
        <v>5116.363927759362</v>
      </c>
      <c r="AE58" s="32">
        <f t="shared" si="16"/>
        <v>5019.6871242725047</v>
      </c>
      <c r="AF58" s="32">
        <f t="shared" si="16"/>
        <v>5958.5135343041356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214.21334902205282</v>
      </c>
      <c r="E59" s="32">
        <f t="shared" si="17"/>
        <v>218.88839273771248</v>
      </c>
      <c r="F59" s="32">
        <f t="shared" si="17"/>
        <v>237.95469113790375</v>
      </c>
      <c r="G59" s="32">
        <f t="shared" si="17"/>
        <v>267.08772452477649</v>
      </c>
      <c r="H59" s="32">
        <f t="shared" si="17"/>
        <v>299.3264165908239</v>
      </c>
      <c r="I59" s="32">
        <f t="shared" si="17"/>
        <v>331.69677499265708</v>
      </c>
      <c r="J59" s="32">
        <f t="shared" si="17"/>
        <v>362.49597482915266</v>
      </c>
      <c r="K59" s="32">
        <f t="shared" si="17"/>
        <v>385.19297975860962</v>
      </c>
      <c r="L59" s="32">
        <f t="shared" si="17"/>
        <v>402.42845922561236</v>
      </c>
      <c r="M59" s="32">
        <f t="shared" si="17"/>
        <v>415.66503762283685</v>
      </c>
      <c r="N59" s="32">
        <f t="shared" si="17"/>
        <v>428.241536128733</v>
      </c>
      <c r="O59" s="32">
        <f t="shared" si="17"/>
        <v>408.05181313771493</v>
      </c>
      <c r="P59" s="32">
        <f t="shared" si="17"/>
        <v>411.70524397965278</v>
      </c>
      <c r="Q59" s="32">
        <f t="shared" si="17"/>
        <v>403.32257226739097</v>
      </c>
      <c r="R59" s="32">
        <f t="shared" si="17"/>
        <v>405.14130169295561</v>
      </c>
      <c r="S59" s="32">
        <f t="shared" si="17"/>
        <v>443.40720507726331</v>
      </c>
      <c r="T59" s="32">
        <f t="shared" si="17"/>
        <v>467.46236964413271</v>
      </c>
      <c r="U59" s="32">
        <f t="shared" si="17"/>
        <v>494.8029742531935</v>
      </c>
      <c r="V59" s="32">
        <f t="shared" si="17"/>
        <v>546.26347947979798</v>
      </c>
      <c r="W59" s="32">
        <f t="shared" si="17"/>
        <v>554.15243921039064</v>
      </c>
      <c r="X59" s="32">
        <f t="shared" si="17"/>
        <v>548.98433856910617</v>
      </c>
      <c r="Y59" s="32">
        <f t="shared" si="17"/>
        <v>602.92268957262206</v>
      </c>
      <c r="Z59" s="32">
        <f t="shared" si="17"/>
        <v>687.32609399009823</v>
      </c>
      <c r="AA59" s="32">
        <f t="shared" si="17"/>
        <v>728.84468651955456</v>
      </c>
      <c r="AB59" s="32">
        <f t="shared" si="17"/>
        <v>663.77601096793217</v>
      </c>
      <c r="AC59" s="32">
        <f t="shared" si="17"/>
        <v>745.62386774015476</v>
      </c>
      <c r="AD59" s="32">
        <f t="shared" si="17"/>
        <v>763.6868664816792</v>
      </c>
      <c r="AE59" s="32">
        <f t="shared" si="17"/>
        <v>832.46367297641223</v>
      </c>
      <c r="AF59" s="32">
        <f t="shared" si="17"/>
        <v>849.06670680289574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9">
        <f t="shared" si="18"/>
        <v>21.072789575579542</v>
      </c>
      <c r="E60" s="119">
        <f t="shared" si="18"/>
        <v>21.502749039340465</v>
      </c>
      <c r="F60" s="119">
        <f t="shared" si="18"/>
        <v>21.671585626172643</v>
      </c>
      <c r="G60" s="119">
        <f t="shared" si="18"/>
        <v>21.411051169470539</v>
      </c>
      <c r="H60" s="119">
        <f t="shared" si="18"/>
        <v>21.492075564346401</v>
      </c>
      <c r="I60" s="119">
        <f t="shared" si="18"/>
        <v>22.816676985636477</v>
      </c>
      <c r="J60" s="119">
        <f t="shared" si="18"/>
        <v>37.677085770020184</v>
      </c>
      <c r="K60" s="119">
        <f t="shared" si="18"/>
        <v>38.961349659344584</v>
      </c>
      <c r="L60" s="119">
        <f t="shared" si="18"/>
        <v>39.881012143432947</v>
      </c>
      <c r="M60" s="119">
        <f t="shared" si="18"/>
        <v>40.550893757316238</v>
      </c>
      <c r="N60" s="119">
        <f t="shared" si="18"/>
        <v>41.494428743295231</v>
      </c>
      <c r="O60" s="119">
        <f t="shared" si="18"/>
        <v>39.136956534396219</v>
      </c>
      <c r="P60" s="119">
        <f t="shared" si="18"/>
        <v>35.70527122721569</v>
      </c>
      <c r="Q60" s="119">
        <f t="shared" si="18"/>
        <v>39.221467504241595</v>
      </c>
      <c r="R60" s="119">
        <f t="shared" si="18"/>
        <v>46.090775986458802</v>
      </c>
      <c r="S60" s="119">
        <f t="shared" si="18"/>
        <v>26.527619783272286</v>
      </c>
      <c r="T60" s="119">
        <f t="shared" si="18"/>
        <v>32.252158944321515</v>
      </c>
      <c r="U60" s="119">
        <f t="shared" si="18"/>
        <v>33.706998537670941</v>
      </c>
      <c r="V60" s="119">
        <f t="shared" si="18"/>
        <v>32.959007491216184</v>
      </c>
      <c r="W60" s="119">
        <f t="shared" si="18"/>
        <v>32.676598836635691</v>
      </c>
      <c r="X60" s="119">
        <f t="shared" si="18"/>
        <v>39.450325846613154</v>
      </c>
      <c r="Y60" s="119">
        <f t="shared" si="18"/>
        <v>44.90847284345675</v>
      </c>
      <c r="Z60" s="119">
        <f t="shared" si="18"/>
        <v>47.541615367799906</v>
      </c>
      <c r="AA60" s="119">
        <f t="shared" si="18"/>
        <v>51.825925730116502</v>
      </c>
      <c r="AB60" s="119">
        <f t="shared" si="18"/>
        <v>60.427768468689493</v>
      </c>
      <c r="AC60" s="119">
        <f t="shared" si="18"/>
        <v>69.171063024533524</v>
      </c>
      <c r="AD60" s="119">
        <f t="shared" si="18"/>
        <v>71.176940974376635</v>
      </c>
      <c r="AE60" s="119">
        <f t="shared" si="18"/>
        <v>79.177269094753996</v>
      </c>
      <c r="AF60" s="119">
        <f t="shared" si="18"/>
        <v>86.61863140365449</v>
      </c>
      <c r="AI60" t="s">
        <v>910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3.9101851004758874</v>
      </c>
      <c r="E61" s="32">
        <f t="shared" si="19"/>
        <v>3.550168708795034</v>
      </c>
      <c r="F61" s="32">
        <f t="shared" si="19"/>
        <v>24.34076868568436</v>
      </c>
      <c r="G61" s="32">
        <f t="shared" si="19"/>
        <v>29.668959614728038</v>
      </c>
      <c r="H61" s="32">
        <f t="shared" si="19"/>
        <v>34.997132854396142</v>
      </c>
      <c r="I61" s="32">
        <f t="shared" si="19"/>
        <v>42.153970037085827</v>
      </c>
      <c r="J61" s="32">
        <f t="shared" si="19"/>
        <v>47.711873836487335</v>
      </c>
      <c r="K61" s="32">
        <f t="shared" si="19"/>
        <v>54.34401468411216</v>
      </c>
      <c r="L61" s="32">
        <f t="shared" si="19"/>
        <v>58.926616707705037</v>
      </c>
      <c r="M61" s="32">
        <f t="shared" si="19"/>
        <v>65.357050388951848</v>
      </c>
      <c r="N61" s="32">
        <f t="shared" si="19"/>
        <v>72.407074321209151</v>
      </c>
      <c r="O61" s="32">
        <f t="shared" si="19"/>
        <v>77.953599345080207</v>
      </c>
      <c r="P61" s="32">
        <f t="shared" si="19"/>
        <v>80.581174192682838</v>
      </c>
      <c r="Q61" s="32">
        <f t="shared" si="19"/>
        <v>93.939823417471814</v>
      </c>
      <c r="R61" s="32">
        <f t="shared" si="19"/>
        <v>99.587471048758673</v>
      </c>
      <c r="S61" s="32">
        <f t="shared" si="19"/>
        <v>99.945112171857076</v>
      </c>
      <c r="T61" s="32">
        <f t="shared" si="19"/>
        <v>123.27206044597993</v>
      </c>
      <c r="U61" s="32">
        <f t="shared" si="19"/>
        <v>125.02276629046619</v>
      </c>
      <c r="V61" s="32">
        <f t="shared" si="19"/>
        <v>124.26081477787925</v>
      </c>
      <c r="W61" s="32">
        <f t="shared" si="19"/>
        <v>115.63676681880577</v>
      </c>
      <c r="X61" s="32">
        <f t="shared" si="19"/>
        <v>157.59205716979943</v>
      </c>
      <c r="Y61" s="32">
        <f t="shared" si="19"/>
        <v>158.77805403593408</v>
      </c>
      <c r="Z61" s="32">
        <f t="shared" si="19"/>
        <v>164.09473444852011</v>
      </c>
      <c r="AA61" s="32">
        <f t="shared" si="19"/>
        <v>183.27416627243039</v>
      </c>
      <c r="AB61" s="32">
        <f t="shared" si="19"/>
        <v>390.04538528584021</v>
      </c>
      <c r="AC61" s="32">
        <f t="shared" si="19"/>
        <v>453.65216132668644</v>
      </c>
      <c r="AD61" s="32">
        <f t="shared" si="19"/>
        <v>455.11867284003586</v>
      </c>
      <c r="AE61" s="32">
        <f t="shared" si="19"/>
        <v>366.35755157820267</v>
      </c>
      <c r="AF61" s="32">
        <f t="shared" si="19"/>
        <v>363.63399035015806</v>
      </c>
    </row>
    <row r="62" spans="1:36" x14ac:dyDescent="0.25">
      <c r="A62" s="6"/>
      <c r="B62" s="6" t="s">
        <v>889</v>
      </c>
      <c r="C62" s="31" t="s">
        <v>391</v>
      </c>
      <c r="D62" s="32">
        <f>D33</f>
        <v>45.158682340603264</v>
      </c>
      <c r="E62" s="32">
        <f t="shared" ref="E62:AF62" si="20">E33</f>
        <v>45.794826076147224</v>
      </c>
      <c r="F62" s="32">
        <f t="shared" si="20"/>
        <v>46.840065834035926</v>
      </c>
      <c r="G62" s="32">
        <f t="shared" si="20"/>
        <v>49.685693090710835</v>
      </c>
      <c r="H62" s="32">
        <f t="shared" si="20"/>
        <v>49.650565710543759</v>
      </c>
      <c r="I62" s="32">
        <f t="shared" si="20"/>
        <v>50.65699828297339</v>
      </c>
      <c r="J62" s="32">
        <f t="shared" si="20"/>
        <v>51.539309827598295</v>
      </c>
      <c r="K62" s="32">
        <f t="shared" si="20"/>
        <v>53.248939714773925</v>
      </c>
      <c r="L62" s="32">
        <f t="shared" si="20"/>
        <v>53.121728476902049</v>
      </c>
      <c r="M62" s="32">
        <f t="shared" si="20"/>
        <v>54.449063212362503</v>
      </c>
      <c r="N62" s="32">
        <f t="shared" si="20"/>
        <v>52.720339629879504</v>
      </c>
      <c r="O62" s="32">
        <f t="shared" si="20"/>
        <v>53.173737095092946</v>
      </c>
      <c r="P62" s="32">
        <f t="shared" si="20"/>
        <v>54.481173276646722</v>
      </c>
      <c r="Q62" s="32">
        <f t="shared" si="20"/>
        <v>52.959741631557314</v>
      </c>
      <c r="R62" s="32">
        <f t="shared" si="20"/>
        <v>56.114211188424036</v>
      </c>
      <c r="S62" s="32">
        <f t="shared" si="20"/>
        <v>53.478523100760235</v>
      </c>
      <c r="T62" s="32">
        <f t="shared" si="20"/>
        <v>54.529195295711247</v>
      </c>
      <c r="U62" s="32">
        <f t="shared" si="20"/>
        <v>56.38062508177682</v>
      </c>
      <c r="V62" s="32">
        <f t="shared" si="20"/>
        <v>57.43499744046327</v>
      </c>
      <c r="W62" s="32">
        <f t="shared" si="20"/>
        <v>56.749322605851084</v>
      </c>
      <c r="X62" s="32">
        <f t="shared" si="20"/>
        <v>56.722777667196873</v>
      </c>
      <c r="Y62" s="32">
        <f t="shared" si="20"/>
        <v>51.39665697896838</v>
      </c>
      <c r="Z62" s="32">
        <f t="shared" si="20"/>
        <v>47.169679437207762</v>
      </c>
      <c r="AA62" s="32">
        <f t="shared" si="20"/>
        <v>46.846060184864932</v>
      </c>
      <c r="AB62" s="32">
        <f t="shared" si="20"/>
        <v>48.066073803818824</v>
      </c>
      <c r="AC62" s="32">
        <f t="shared" si="20"/>
        <v>49.14011363837237</v>
      </c>
      <c r="AD62" s="32">
        <f t="shared" si="20"/>
        <v>47.94341547017784</v>
      </c>
      <c r="AE62" s="32">
        <f t="shared" si="20"/>
        <v>47.757418107703494</v>
      </c>
      <c r="AF62" s="32">
        <f t="shared" si="20"/>
        <v>47.575344520004869</v>
      </c>
    </row>
    <row r="63" spans="1:36" x14ac:dyDescent="0.25">
      <c r="A63" s="6">
        <f>A32</f>
        <v>1</v>
      </c>
      <c r="B63" s="6" t="s">
        <v>890</v>
      </c>
      <c r="C63" s="31" t="s">
        <v>744</v>
      </c>
      <c r="D63" s="32">
        <f>+D34</f>
        <v>-8.9695892404810724</v>
      </c>
      <c r="E63" s="32">
        <f t="shared" ref="E63:AF63" si="21">+E34</f>
        <v>-9.5129476460777145</v>
      </c>
      <c r="F63" s="32">
        <f t="shared" si="21"/>
        <v>-11.485816896277825</v>
      </c>
      <c r="G63" s="32">
        <f t="shared" si="21"/>
        <v>-14.335364700343757</v>
      </c>
      <c r="H63" s="32">
        <f t="shared" si="21"/>
        <v>-16.186268645456938</v>
      </c>
      <c r="I63" s="32">
        <f t="shared" si="21"/>
        <v>-17.488477715200428</v>
      </c>
      <c r="J63" s="32">
        <f t="shared" si="21"/>
        <v>-18.071562360291715</v>
      </c>
      <c r="K63" s="32">
        <f t="shared" si="21"/>
        <v>-18.532470174364896</v>
      </c>
      <c r="L63" s="32">
        <f t="shared" si="21"/>
        <v>-19.774617785904997</v>
      </c>
      <c r="M63" s="32">
        <f t="shared" si="21"/>
        <v>-20.804491739124444</v>
      </c>
      <c r="N63" s="32">
        <f t="shared" si="21"/>
        <v>-21.913895934066002</v>
      </c>
      <c r="O63" s="32">
        <f t="shared" si="21"/>
        <v>-23.180747949626944</v>
      </c>
      <c r="P63" s="32">
        <f t="shared" si="21"/>
        <v>-24.398495944193584</v>
      </c>
      <c r="Q63" s="32">
        <f t="shared" si="21"/>
        <v>-25.803825492298198</v>
      </c>
      <c r="R63" s="32">
        <f t="shared" si="21"/>
        <v>-27.318524323028232</v>
      </c>
      <c r="S63" s="32">
        <f t="shared" si="21"/>
        <v>-29.992776209923267</v>
      </c>
      <c r="T63" s="32">
        <f t="shared" si="21"/>
        <v>-31.883016695825173</v>
      </c>
      <c r="U63" s="32">
        <f t="shared" si="21"/>
        <v>-32.981883618093008</v>
      </c>
      <c r="V63" s="32">
        <f t="shared" si="21"/>
        <v>-33.815747810178109</v>
      </c>
      <c r="W63" s="32">
        <f t="shared" si="21"/>
        <v>-33.827526671654752</v>
      </c>
      <c r="X63" s="32">
        <f t="shared" si="21"/>
        <v>-33.855914149139501</v>
      </c>
      <c r="Y63" s="32">
        <f t="shared" si="21"/>
        <v>-33.868229519534545</v>
      </c>
      <c r="Z63" s="32">
        <f t="shared" si="21"/>
        <v>-33.756112789292615</v>
      </c>
      <c r="AA63" s="32">
        <f t="shared" si="21"/>
        <v>-33.963241895821518</v>
      </c>
      <c r="AB63" s="32">
        <f t="shared" si="21"/>
        <v>-34.009854352315891</v>
      </c>
      <c r="AC63" s="32">
        <f t="shared" si="21"/>
        <v>-34.198691072873828</v>
      </c>
      <c r="AD63" s="32">
        <f t="shared" si="21"/>
        <v>-32.621247430874845</v>
      </c>
      <c r="AE63" s="32">
        <f t="shared" si="21"/>
        <v>-33.6302674352685</v>
      </c>
      <c r="AF63" s="32">
        <f t="shared" si="21"/>
        <v>-33.030239939420156</v>
      </c>
      <c r="AG63" s="138">
        <f>AF63/AJ59</f>
        <v>-5.0991260869024117E-4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212.2037058666009</v>
      </c>
      <c r="E64" s="32">
        <f t="shared" si="22"/>
        <v>136.48428272057916</v>
      </c>
      <c r="F64" s="32">
        <f t="shared" si="22"/>
        <v>80.693566847062286</v>
      </c>
      <c r="G64" s="32">
        <f t="shared" si="22"/>
        <v>85.764336961706533</v>
      </c>
      <c r="H64" s="32">
        <f t="shared" si="22"/>
        <v>135.60606784608561</v>
      </c>
      <c r="I64" s="32">
        <f t="shared" si="22"/>
        <v>177.09149073560835</v>
      </c>
      <c r="J64" s="32">
        <f t="shared" si="22"/>
        <v>315.25665244173854</v>
      </c>
      <c r="K64" s="32">
        <f t="shared" si="22"/>
        <v>441.47213759325967</v>
      </c>
      <c r="L64" s="32">
        <f t="shared" si="22"/>
        <v>553.6263886282361</v>
      </c>
      <c r="M64" s="32">
        <f t="shared" si="22"/>
        <v>742.91034670074282</v>
      </c>
      <c r="N64" s="32">
        <f t="shared" si="22"/>
        <v>522.67524697052318</v>
      </c>
      <c r="O64" s="32">
        <f t="shared" si="22"/>
        <v>404.27763150927302</v>
      </c>
      <c r="P64" s="32">
        <f t="shared" si="22"/>
        <v>425.35608928445504</v>
      </c>
      <c r="Q64" s="32">
        <f t="shared" si="22"/>
        <v>558.6224058599463</v>
      </c>
      <c r="R64" s="32">
        <f t="shared" si="22"/>
        <v>711.16774205646948</v>
      </c>
      <c r="S64" s="32">
        <f t="shared" si="22"/>
        <v>524.12259951137764</v>
      </c>
      <c r="T64" s="32">
        <f t="shared" si="22"/>
        <v>583.72141678843548</v>
      </c>
      <c r="U64" s="32">
        <f t="shared" si="22"/>
        <v>998.43843691400684</v>
      </c>
      <c r="V64" s="32">
        <f t="shared" si="22"/>
        <v>969.81690935472591</v>
      </c>
      <c r="W64" s="32">
        <f t="shared" si="22"/>
        <v>888.53549732126658</v>
      </c>
      <c r="X64" s="32">
        <f t="shared" si="22"/>
        <v>1131.1391775952245</v>
      </c>
      <c r="Y64" s="32">
        <f t="shared" si="22"/>
        <v>1271.3597463350904</v>
      </c>
      <c r="Z64" s="32">
        <f t="shared" si="22"/>
        <v>1443.4441227932014</v>
      </c>
      <c r="AA64" s="32">
        <f t="shared" si="22"/>
        <v>1605.0311470438676</v>
      </c>
      <c r="AB64" s="32">
        <f t="shared" si="22"/>
        <v>1407.1295196702276</v>
      </c>
      <c r="AC64" s="32">
        <f t="shared" si="22"/>
        <v>1123.4013266717486</v>
      </c>
      <c r="AD64" s="32">
        <f t="shared" si="22"/>
        <v>1673.433679126141</v>
      </c>
      <c r="AE64" s="32">
        <f t="shared" si="22"/>
        <v>1470.7449367229337</v>
      </c>
      <c r="AF64" s="32">
        <f t="shared" si="22"/>
        <v>1818.1673963809972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3.3012426206673343E-2</v>
      </c>
      <c r="E65" s="32">
        <f t="shared" si="23"/>
        <v>1.9352124385611347E-2</v>
      </c>
      <c r="F65" s="32">
        <f t="shared" si="23"/>
        <v>1.1584041986334181E-2</v>
      </c>
      <c r="G65" s="32">
        <f t="shared" si="23"/>
        <v>1.2630783448644755E-2</v>
      </c>
      <c r="H65" s="32">
        <f t="shared" si="23"/>
        <v>1.8874263048485121E-2</v>
      </c>
      <c r="I65" s="32">
        <f t="shared" si="23"/>
        <v>2.249763862374414E-2</v>
      </c>
      <c r="J65" s="32">
        <f t="shared" si="23"/>
        <v>3.2730059281141248E-2</v>
      </c>
      <c r="K65" s="32">
        <f t="shared" si="23"/>
        <v>5.3984277524052278E-2</v>
      </c>
      <c r="L65" s="32">
        <f t="shared" si="23"/>
        <v>6.7724270724318247E-2</v>
      </c>
      <c r="M65" s="32">
        <f t="shared" si="23"/>
        <v>7.480188070804758E-2</v>
      </c>
      <c r="N65" s="32">
        <f t="shared" si="23"/>
        <v>5.7023091819428134E-2</v>
      </c>
      <c r="O65" s="32">
        <f t="shared" si="23"/>
        <v>4.486211078800139E-2</v>
      </c>
      <c r="P65" s="32">
        <f t="shared" si="23"/>
        <v>4.2773083862358605E-2</v>
      </c>
      <c r="Q65" s="32">
        <f t="shared" si="23"/>
        <v>5.2435472705721513E-2</v>
      </c>
      <c r="R65" s="32">
        <f t="shared" si="23"/>
        <v>7.039666222366904E-2</v>
      </c>
      <c r="S65" s="32">
        <f t="shared" si="23"/>
        <v>6.2475190672715342E-2</v>
      </c>
      <c r="T65" s="32">
        <f t="shared" si="23"/>
        <v>9.4758999757689602E-2</v>
      </c>
      <c r="U65" s="32">
        <f t="shared" si="23"/>
        <v>0.2129730765179218</v>
      </c>
      <c r="V65" s="32">
        <f t="shared" si="23"/>
        <v>0.20868956869270111</v>
      </c>
      <c r="W65" s="32">
        <f t="shared" si="23"/>
        <v>0.18730769637153119</v>
      </c>
      <c r="X65" s="32">
        <f t="shared" si="23"/>
        <v>2.195386798754417E-2</v>
      </c>
      <c r="Y65" s="32">
        <f t="shared" si="23"/>
        <v>6.7934613707424582E-2</v>
      </c>
      <c r="Z65" s="32">
        <f t="shared" si="23"/>
        <v>6.5841467848364116E-2</v>
      </c>
      <c r="AA65" s="32">
        <f t="shared" si="23"/>
        <v>8.7426436154994083E-2</v>
      </c>
      <c r="AB65" s="32">
        <f t="shared" si="23"/>
        <v>0.30712437844118817</v>
      </c>
      <c r="AC65" s="32">
        <f t="shared" si="23"/>
        <v>1.2929142770666671</v>
      </c>
      <c r="AD65" s="32">
        <f t="shared" si="23"/>
        <v>3.4482626000000009E-2</v>
      </c>
      <c r="AE65" s="32">
        <f t="shared" si="23"/>
        <v>0</v>
      </c>
      <c r="AF65" s="32">
        <f t="shared" si="23"/>
        <v>0</v>
      </c>
    </row>
    <row r="66" spans="1:32" x14ac:dyDescent="0.25">
      <c r="D66" s="126">
        <f>D58+D59+D60+D61+D62+D63-D55</f>
        <v>0</v>
      </c>
      <c r="E66" s="126">
        <f t="shared" ref="E66:AF66" si="24">E58+E59+E60+E61+E62+E63-E55</f>
        <v>0</v>
      </c>
      <c r="F66" s="126">
        <f t="shared" si="24"/>
        <v>0</v>
      </c>
      <c r="G66" s="126">
        <f t="shared" si="24"/>
        <v>0</v>
      </c>
      <c r="H66" s="126">
        <f t="shared" si="24"/>
        <v>0</v>
      </c>
      <c r="I66" s="126">
        <f t="shared" si="24"/>
        <v>0</v>
      </c>
      <c r="J66" s="126">
        <f t="shared" si="24"/>
        <v>0</v>
      </c>
      <c r="K66" s="126">
        <f t="shared" si="24"/>
        <v>0</v>
      </c>
      <c r="L66" s="126">
        <f t="shared" si="24"/>
        <v>0</v>
      </c>
      <c r="M66" s="126">
        <f t="shared" si="24"/>
        <v>0</v>
      </c>
      <c r="N66" s="126">
        <f t="shared" si="24"/>
        <v>0</v>
      </c>
      <c r="O66" s="126">
        <f t="shared" si="24"/>
        <v>0</v>
      </c>
      <c r="P66" s="126">
        <f t="shared" si="24"/>
        <v>0</v>
      </c>
      <c r="Q66" s="126">
        <f t="shared" si="24"/>
        <v>0</v>
      </c>
      <c r="R66" s="126">
        <f t="shared" si="24"/>
        <v>0</v>
      </c>
      <c r="S66" s="126">
        <f t="shared" si="24"/>
        <v>0</v>
      </c>
      <c r="T66" s="126">
        <f t="shared" si="24"/>
        <v>0</v>
      </c>
      <c r="U66" s="126">
        <f t="shared" si="24"/>
        <v>0</v>
      </c>
      <c r="V66" s="126">
        <f t="shared" si="24"/>
        <v>0</v>
      </c>
      <c r="W66" s="126">
        <f t="shared" si="24"/>
        <v>0</v>
      </c>
      <c r="X66" s="126">
        <f t="shared" si="24"/>
        <v>0</v>
      </c>
      <c r="Y66" s="126">
        <f t="shared" si="24"/>
        <v>0</v>
      </c>
      <c r="Z66" s="126">
        <f t="shared" si="24"/>
        <v>0</v>
      </c>
      <c r="AA66" s="126">
        <f t="shared" si="24"/>
        <v>0</v>
      </c>
      <c r="AB66" s="126">
        <f t="shared" si="24"/>
        <v>0</v>
      </c>
      <c r="AC66" s="126">
        <f t="shared" si="24"/>
        <v>0</v>
      </c>
      <c r="AD66" s="126">
        <f t="shared" si="24"/>
        <v>0</v>
      </c>
      <c r="AE66" s="126">
        <f t="shared" si="24"/>
        <v>0</v>
      </c>
      <c r="AF66" s="126">
        <f t="shared" si="24"/>
        <v>0</v>
      </c>
    </row>
    <row r="90" spans="3:32" x14ac:dyDescent="0.25">
      <c r="C90" s="104" t="s">
        <v>824</v>
      </c>
      <c r="D90" s="104">
        <v>1990</v>
      </c>
      <c r="E90" s="104">
        <v>1991</v>
      </c>
      <c r="F90" s="104">
        <v>1992</v>
      </c>
      <c r="G90" s="104">
        <v>1993</v>
      </c>
      <c r="H90" s="104">
        <v>1994</v>
      </c>
      <c r="I90" s="104">
        <v>1995</v>
      </c>
      <c r="J90" s="104">
        <v>1996</v>
      </c>
      <c r="K90" s="104">
        <v>1997</v>
      </c>
      <c r="L90" s="104">
        <v>1998</v>
      </c>
      <c r="M90" s="104">
        <v>1999</v>
      </c>
      <c r="N90" s="104">
        <v>2000</v>
      </c>
      <c r="O90" s="104">
        <v>2001</v>
      </c>
      <c r="P90" s="104">
        <v>2002</v>
      </c>
      <c r="Q90" s="104">
        <v>2003</v>
      </c>
      <c r="R90" s="104">
        <v>2004</v>
      </c>
      <c r="S90" s="104">
        <v>2005</v>
      </c>
      <c r="T90" s="104">
        <v>2006</v>
      </c>
      <c r="U90" s="104">
        <v>2007</v>
      </c>
      <c r="V90" s="104">
        <v>2008</v>
      </c>
      <c r="W90" s="104">
        <v>2009</v>
      </c>
      <c r="X90" s="104">
        <v>2010</v>
      </c>
      <c r="Y90" s="104">
        <v>2011</v>
      </c>
      <c r="Z90" s="104">
        <v>2012</v>
      </c>
      <c r="AA90" s="104">
        <v>2013</v>
      </c>
      <c r="AB90" s="104">
        <v>2014</v>
      </c>
      <c r="AC90" s="104">
        <v>2015</v>
      </c>
      <c r="AD90" s="104">
        <v>2016</v>
      </c>
      <c r="AE90" s="104">
        <v>2017</v>
      </c>
      <c r="AF90" s="104">
        <v>2018</v>
      </c>
    </row>
    <row r="91" spans="3:32" x14ac:dyDescent="0.25">
      <c r="C91" s="104">
        <v>0</v>
      </c>
      <c r="D91" s="104" t="s">
        <v>828</v>
      </c>
      <c r="E91" s="104" t="s">
        <v>828</v>
      </c>
      <c r="F91" s="104" t="s">
        <v>828</v>
      </c>
      <c r="G91" s="104" t="s">
        <v>828</v>
      </c>
      <c r="H91" s="104" t="s">
        <v>828</v>
      </c>
      <c r="I91" s="104" t="s">
        <v>828</v>
      </c>
      <c r="J91" s="104" t="s">
        <v>828</v>
      </c>
      <c r="K91" s="104" t="s">
        <v>828</v>
      </c>
      <c r="L91" s="104" t="s">
        <v>828</v>
      </c>
      <c r="M91" s="104" t="s">
        <v>828</v>
      </c>
      <c r="N91" s="104" t="s">
        <v>828</v>
      </c>
      <c r="O91" s="104" t="s">
        <v>828</v>
      </c>
      <c r="P91" s="104" t="s">
        <v>828</v>
      </c>
      <c r="Q91" s="104" t="s">
        <v>828</v>
      </c>
      <c r="R91" s="104" t="s">
        <v>828</v>
      </c>
      <c r="S91" s="104" t="s">
        <v>828</v>
      </c>
      <c r="T91" s="104" t="s">
        <v>828</v>
      </c>
      <c r="U91" s="104" t="s">
        <v>828</v>
      </c>
      <c r="V91" s="104" t="s">
        <v>828</v>
      </c>
      <c r="W91" s="104" t="s">
        <v>828</v>
      </c>
      <c r="X91" s="104" t="s">
        <v>828</v>
      </c>
      <c r="Y91" s="104" t="s">
        <v>828</v>
      </c>
      <c r="Z91" s="104" t="s">
        <v>828</v>
      </c>
      <c r="AA91" s="104" t="s">
        <v>828</v>
      </c>
      <c r="AB91" s="104" t="s">
        <v>828</v>
      </c>
      <c r="AC91" s="104" t="s">
        <v>828</v>
      </c>
      <c r="AD91" s="104" t="s">
        <v>828</v>
      </c>
      <c r="AE91" s="104" t="s">
        <v>828</v>
      </c>
      <c r="AF91" s="104" t="s">
        <v>828</v>
      </c>
    </row>
    <row r="92" spans="3:32" x14ac:dyDescent="0.25">
      <c r="C92" s="31" t="str">
        <f>'GPC alcances 2018'!Q5</f>
        <v>Industrias energéticas</v>
      </c>
      <c r="D92" s="32">
        <f t="shared" ref="D92:M100" si="25">VLOOKUP($C92,$C$8:$AF$46,D$53-1988,FALSE)</f>
        <v>1578.8278487931209</v>
      </c>
      <c r="E92" s="32">
        <f t="shared" si="25"/>
        <v>851.05312565336988</v>
      </c>
      <c r="F92" s="32">
        <f t="shared" si="25"/>
        <v>397.71214710604289</v>
      </c>
      <c r="G92" s="32">
        <f t="shared" si="25"/>
        <v>451.54736732748245</v>
      </c>
      <c r="H92" s="32">
        <f t="shared" si="25"/>
        <v>883.57100098561227</v>
      </c>
      <c r="I92" s="32">
        <f t="shared" si="25"/>
        <v>1154.5210289174004</v>
      </c>
      <c r="J92" s="32">
        <f t="shared" si="25"/>
        <v>2007.762155341625</v>
      </c>
      <c r="K92" s="32">
        <f t="shared" si="25"/>
        <v>1867.6844557235925</v>
      </c>
      <c r="L92" s="32">
        <f t="shared" si="25"/>
        <v>2271.7105135898928</v>
      </c>
      <c r="M92" s="32">
        <f t="shared" si="25"/>
        <v>2432.339535152345</v>
      </c>
      <c r="N92" s="32">
        <f t="shared" ref="N92:W100" si="26">VLOOKUP($C92,$C$8:$AF$46,N$53-1988,FALSE)</f>
        <v>1701.9208822499113</v>
      </c>
      <c r="O92" s="32">
        <f t="shared" si="26"/>
        <v>1706.4601403891716</v>
      </c>
      <c r="P92" s="32">
        <f t="shared" si="26"/>
        <v>1930.7389966791864</v>
      </c>
      <c r="Q92" s="32">
        <f t="shared" si="26"/>
        <v>2222.0225908438974</v>
      </c>
      <c r="R92" s="32">
        <f t="shared" si="26"/>
        <v>2206.9675509583367</v>
      </c>
      <c r="S92" s="32">
        <f t="shared" si="26"/>
        <v>1997.8380493816542</v>
      </c>
      <c r="T92" s="32">
        <f t="shared" si="26"/>
        <v>2236.5769664922891</v>
      </c>
      <c r="U92" s="32">
        <f t="shared" si="26"/>
        <v>2493.0733045340471</v>
      </c>
      <c r="V92" s="32">
        <f t="shared" si="26"/>
        <v>2467.9465558961988</v>
      </c>
      <c r="W92" s="32">
        <f t="shared" si="26"/>
        <v>2923.0694046482267</v>
      </c>
      <c r="X92" s="32">
        <f t="shared" ref="X92:AF100" si="27">VLOOKUP($C92,$C$8:$AF$46,X$53-1988,FALSE)</f>
        <v>3902.7424783939919</v>
      </c>
      <c r="Y92" s="32">
        <f t="shared" si="27"/>
        <v>4480.3877864639207</v>
      </c>
      <c r="Z92" s="32">
        <f t="shared" si="27"/>
        <v>3959.6548598359473</v>
      </c>
      <c r="AA92" s="32">
        <f t="shared" si="27"/>
        <v>3896.2606685778269</v>
      </c>
      <c r="AB92" s="32">
        <f t="shared" si="27"/>
        <v>3816.1757667333372</v>
      </c>
      <c r="AC92" s="32">
        <f t="shared" si="27"/>
        <v>5231.1761139307901</v>
      </c>
      <c r="AD92" s="32">
        <f t="shared" si="27"/>
        <v>3695.9851217507558</v>
      </c>
      <c r="AE92" s="32">
        <f t="shared" si="27"/>
        <v>3648.0475501876654</v>
      </c>
      <c r="AF92" s="32">
        <f t="shared" si="27"/>
        <v>4532.5875338012593</v>
      </c>
    </row>
    <row r="93" spans="3:32" x14ac:dyDescent="0.25">
      <c r="C93" s="31" t="str">
        <f>'GPC alcances 2018'!Q6</f>
        <v>Generación de electricidad suministrada a la red</v>
      </c>
      <c r="D93" s="32">
        <f t="shared" si="25"/>
        <v>1578.8278487931209</v>
      </c>
      <c r="E93" s="32">
        <f t="shared" si="25"/>
        <v>851.05312565336988</v>
      </c>
      <c r="F93" s="32">
        <f t="shared" si="25"/>
        <v>397.71214710604289</v>
      </c>
      <c r="G93" s="32">
        <f t="shared" si="25"/>
        <v>451.54736732748245</v>
      </c>
      <c r="H93" s="32">
        <f t="shared" si="25"/>
        <v>883.57100098561227</v>
      </c>
      <c r="I93" s="32">
        <f t="shared" si="25"/>
        <v>1154.5210289174004</v>
      </c>
      <c r="J93" s="32">
        <f t="shared" si="25"/>
        <v>2007.762155341625</v>
      </c>
      <c r="K93" s="32">
        <f t="shared" si="25"/>
        <v>1867.6844557235925</v>
      </c>
      <c r="L93" s="32">
        <f t="shared" si="25"/>
        <v>2271.7105135898928</v>
      </c>
      <c r="M93" s="32">
        <f t="shared" si="25"/>
        <v>2432.339535152345</v>
      </c>
      <c r="N93" s="32">
        <f t="shared" si="26"/>
        <v>1701.9208822499113</v>
      </c>
      <c r="O93" s="32">
        <f t="shared" si="26"/>
        <v>1706.4601403891716</v>
      </c>
      <c r="P93" s="32">
        <f t="shared" si="26"/>
        <v>1930.7389966791864</v>
      </c>
      <c r="Q93" s="32">
        <f t="shared" si="26"/>
        <v>2222.0225908438974</v>
      </c>
      <c r="R93" s="32">
        <f t="shared" si="26"/>
        <v>2206.9675509583367</v>
      </c>
      <c r="S93" s="32">
        <f t="shared" si="26"/>
        <v>1997.8380493816542</v>
      </c>
      <c r="T93" s="32">
        <f t="shared" si="26"/>
        <v>2236.5769664922891</v>
      </c>
      <c r="U93" s="32">
        <f t="shared" si="26"/>
        <v>2493.0733045340471</v>
      </c>
      <c r="V93" s="32">
        <f t="shared" si="26"/>
        <v>2467.9465558961988</v>
      </c>
      <c r="W93" s="32">
        <f t="shared" si="26"/>
        <v>2923.0694046482267</v>
      </c>
      <c r="X93" s="32">
        <f t="shared" si="27"/>
        <v>3902.7424783939919</v>
      </c>
      <c r="Y93" s="32">
        <f t="shared" si="27"/>
        <v>4480.3877864639207</v>
      </c>
      <c r="Z93" s="32">
        <f t="shared" si="27"/>
        <v>3959.6548598359473</v>
      </c>
      <c r="AA93" s="32">
        <f t="shared" si="27"/>
        <v>3896.2606685778269</v>
      </c>
      <c r="AB93" s="32">
        <f t="shared" si="27"/>
        <v>3816.1757667333372</v>
      </c>
      <c r="AC93" s="32">
        <f t="shared" si="27"/>
        <v>5231.1761139307901</v>
      </c>
      <c r="AD93" s="32">
        <f t="shared" si="27"/>
        <v>3695.9851217507558</v>
      </c>
      <c r="AE93" s="32">
        <f t="shared" si="27"/>
        <v>3648.0475501876654</v>
      </c>
      <c r="AF93" s="32">
        <f t="shared" si="27"/>
        <v>4532.5875338012593</v>
      </c>
    </row>
    <row r="94" spans="3:32" x14ac:dyDescent="0.25">
      <c r="C94" s="31" t="str">
        <f>'GPC alcances 2018'!Q7</f>
        <v>Industrias manufactureras y de la construcción (electricidad)</v>
      </c>
      <c r="D94" s="32">
        <f t="shared" si="25"/>
        <v>174.48289415451782</v>
      </c>
      <c r="E94" s="32">
        <f t="shared" si="25"/>
        <v>115.2569448558035</v>
      </c>
      <c r="F94" s="32">
        <f t="shared" si="25"/>
        <v>69.130375002035393</v>
      </c>
      <c r="G94" s="32">
        <f t="shared" si="25"/>
        <v>71.956956826806604</v>
      </c>
      <c r="H94" s="32">
        <f t="shared" si="25"/>
        <v>112.5333276656641</v>
      </c>
      <c r="I94" s="32">
        <f t="shared" si="25"/>
        <v>147.63668306508157</v>
      </c>
      <c r="J94" s="32">
        <f t="shared" si="25"/>
        <v>259.24949585023387</v>
      </c>
      <c r="K94" s="32">
        <f t="shared" si="25"/>
        <v>364.73507595551212</v>
      </c>
      <c r="L94" s="32">
        <f t="shared" si="25"/>
        <v>442.25310386976491</v>
      </c>
      <c r="M94" s="32">
        <f t="shared" si="25"/>
        <v>612.47292999962235</v>
      </c>
      <c r="N94" s="32">
        <f t="shared" si="26"/>
        <v>434.08294931987263</v>
      </c>
      <c r="O94" s="32">
        <f t="shared" si="26"/>
        <v>343.96480091202847</v>
      </c>
      <c r="P94" s="32">
        <f t="shared" si="26"/>
        <v>347.21429778224172</v>
      </c>
      <c r="Q94" s="32">
        <f t="shared" si="26"/>
        <v>476.3770143956786</v>
      </c>
      <c r="R94" s="32">
        <f t="shared" si="26"/>
        <v>585.91607180462302</v>
      </c>
      <c r="S94" s="32">
        <f t="shared" si="26"/>
        <v>438.88673615148633</v>
      </c>
      <c r="T94" s="32">
        <f t="shared" si="26"/>
        <v>486.07561273840736</v>
      </c>
      <c r="U94" s="32">
        <f t="shared" si="26"/>
        <v>825.78662004370142</v>
      </c>
      <c r="V94" s="32">
        <f t="shared" si="26"/>
        <v>806.6491262642636</v>
      </c>
      <c r="W94" s="32">
        <f t="shared" si="26"/>
        <v>737.83412444541705</v>
      </c>
      <c r="X94" s="32">
        <f t="shared" si="27"/>
        <v>942.67039746558885</v>
      </c>
      <c r="Y94" s="32">
        <f t="shared" si="27"/>
        <v>1038.6024904440494</v>
      </c>
      <c r="Z94" s="32">
        <f t="shared" si="27"/>
        <v>1124.7835598946731</v>
      </c>
      <c r="AA94" s="32">
        <f t="shared" si="27"/>
        <v>1264.5332079806394</v>
      </c>
      <c r="AB94" s="32">
        <f t="shared" si="27"/>
        <v>1112.1071217340445</v>
      </c>
      <c r="AC94" s="32">
        <f t="shared" si="27"/>
        <v>904.42777056405748</v>
      </c>
      <c r="AD94" s="32">
        <f t="shared" si="27"/>
        <v>1330.6484847586817</v>
      </c>
      <c r="AE94" s="32">
        <f t="shared" si="27"/>
        <v>1191.6653735240491</v>
      </c>
      <c r="AF94" s="32">
        <f t="shared" si="27"/>
        <v>1486.4476471634957</v>
      </c>
    </row>
    <row r="95" spans="3:32" x14ac:dyDescent="0.25">
      <c r="C95" s="31" t="str">
        <f>'GPC alcances 2018'!Q8</f>
        <v>Industrias manufactureras y de la construcción</v>
      </c>
      <c r="D95" s="32">
        <f t="shared" si="25"/>
        <v>495.27033440530789</v>
      </c>
      <c r="E95" s="32">
        <f t="shared" si="25"/>
        <v>364.05131627755753</v>
      </c>
      <c r="F95" s="32">
        <f t="shared" si="25"/>
        <v>418.41518746572149</v>
      </c>
      <c r="G95" s="32">
        <f t="shared" si="25"/>
        <v>495.95582306420556</v>
      </c>
      <c r="H95" s="32">
        <f t="shared" si="25"/>
        <v>640.90577398409982</v>
      </c>
      <c r="I95" s="32">
        <f t="shared" si="25"/>
        <v>674.58059751198584</v>
      </c>
      <c r="J95" s="32">
        <f t="shared" si="25"/>
        <v>608.46640223853763</v>
      </c>
      <c r="K95" s="32">
        <f t="shared" si="25"/>
        <v>699.01925856683397</v>
      </c>
      <c r="L95" s="32">
        <f t="shared" si="25"/>
        <v>746.66944222390043</v>
      </c>
      <c r="M95" s="32">
        <f t="shared" si="25"/>
        <v>567.89241226320951</v>
      </c>
      <c r="N95" s="32">
        <f t="shared" si="26"/>
        <v>557.28483889453082</v>
      </c>
      <c r="O95" s="32">
        <f t="shared" si="26"/>
        <v>548.44998681425227</v>
      </c>
      <c r="P95" s="32">
        <f t="shared" si="26"/>
        <v>650.60073759295062</v>
      </c>
      <c r="Q95" s="32">
        <f t="shared" si="26"/>
        <v>521.91195549016936</v>
      </c>
      <c r="R95" s="32">
        <f t="shared" si="26"/>
        <v>489.24266316473535</v>
      </c>
      <c r="S95" s="32">
        <f t="shared" si="26"/>
        <v>489.19589955878718</v>
      </c>
      <c r="T95" s="32">
        <f t="shared" si="26"/>
        <v>686.72629363266071</v>
      </c>
      <c r="U95" s="32">
        <f t="shared" si="26"/>
        <v>669.99937045668753</v>
      </c>
      <c r="V95" s="32">
        <f t="shared" si="26"/>
        <v>613.02497775157781</v>
      </c>
      <c r="W95" s="32">
        <f t="shared" si="26"/>
        <v>619.91821138128853</v>
      </c>
      <c r="X95" s="32">
        <f t="shared" si="27"/>
        <v>860.88862821379678</v>
      </c>
      <c r="Y95" s="32">
        <f t="shared" si="27"/>
        <v>850.80216649912961</v>
      </c>
      <c r="Z95" s="32">
        <f t="shared" si="27"/>
        <v>856.78613700096048</v>
      </c>
      <c r="AA95" s="32">
        <f t="shared" si="27"/>
        <v>925.81765221803153</v>
      </c>
      <c r="AB95" s="32">
        <f t="shared" si="27"/>
        <v>1246.3770370013758</v>
      </c>
      <c r="AC95" s="32">
        <f t="shared" si="27"/>
        <v>1391.6167439753101</v>
      </c>
      <c r="AD95" s="32">
        <f t="shared" si="27"/>
        <v>1350.1277440759468</v>
      </c>
      <c r="AE95" s="32">
        <f t="shared" si="27"/>
        <v>1285.6418823968468</v>
      </c>
      <c r="AF95" s="32">
        <f t="shared" si="27"/>
        <v>1343.6483775847771</v>
      </c>
    </row>
    <row r="96" spans="3:32" x14ac:dyDescent="0.25">
      <c r="C96" s="31" t="str">
        <f>'GPC alcances 2018'!Q9</f>
        <v>Transporte por carretera</v>
      </c>
      <c r="D96" s="32">
        <f t="shared" si="25"/>
        <v>194.61511052108656</v>
      </c>
      <c r="E96" s="32">
        <f t="shared" si="25"/>
        <v>203.04357453379836</v>
      </c>
      <c r="F96" s="32">
        <f t="shared" si="25"/>
        <v>219.27508440542496</v>
      </c>
      <c r="G96" s="32">
        <f t="shared" si="25"/>
        <v>244.12070606284806</v>
      </c>
      <c r="H96" s="32">
        <f t="shared" si="25"/>
        <v>274.55470898205579</v>
      </c>
      <c r="I96" s="32">
        <f t="shared" si="25"/>
        <v>301.14252114415444</v>
      </c>
      <c r="J96" s="32">
        <f t="shared" si="25"/>
        <v>326.49008952008825</v>
      </c>
      <c r="K96" s="32">
        <f t="shared" si="25"/>
        <v>342.92933597657532</v>
      </c>
      <c r="L96" s="32">
        <f t="shared" si="25"/>
        <v>362.40046973403861</v>
      </c>
      <c r="M96" s="32">
        <f t="shared" si="25"/>
        <v>377.31812511108848</v>
      </c>
      <c r="N96" s="32">
        <f t="shared" si="26"/>
        <v>391.21511310830221</v>
      </c>
      <c r="O96" s="32">
        <f t="shared" si="26"/>
        <v>370.79300360036609</v>
      </c>
      <c r="P96" s="32">
        <f t="shared" si="26"/>
        <v>375.65585976359506</v>
      </c>
      <c r="Q96" s="32">
        <f t="shared" si="26"/>
        <v>373.9656361826618</v>
      </c>
      <c r="R96" s="32">
        <f t="shared" si="26"/>
        <v>373.03574182244574</v>
      </c>
      <c r="S96" s="32">
        <f t="shared" si="26"/>
        <v>406.84853422821504</v>
      </c>
      <c r="T96" s="32">
        <f t="shared" si="26"/>
        <v>431.53339161465163</v>
      </c>
      <c r="U96" s="32">
        <f t="shared" si="26"/>
        <v>456.76196775640216</v>
      </c>
      <c r="V96" s="32">
        <f t="shared" si="26"/>
        <v>498.16757548685575</v>
      </c>
      <c r="W96" s="32">
        <f t="shared" si="26"/>
        <v>510.94204715648533</v>
      </c>
      <c r="X96" s="32">
        <f t="shared" si="27"/>
        <v>509.12916385373421</v>
      </c>
      <c r="Y96" s="32">
        <f t="shared" si="27"/>
        <v>560.98856198461169</v>
      </c>
      <c r="Z96" s="32">
        <f t="shared" si="27"/>
        <v>637.60251458645268</v>
      </c>
      <c r="AA96" s="32">
        <f t="shared" si="27"/>
        <v>677.46346839431737</v>
      </c>
      <c r="AB96" s="32">
        <f t="shared" si="27"/>
        <v>616.93650953956774</v>
      </c>
      <c r="AC96" s="32">
        <f t="shared" si="27"/>
        <v>680.08114816069497</v>
      </c>
      <c r="AD96" s="32">
        <f t="shared" si="27"/>
        <v>715.49777120460533</v>
      </c>
      <c r="AE96" s="32">
        <f t="shared" si="27"/>
        <v>769.63646048225291</v>
      </c>
      <c r="AF96" s="32">
        <f t="shared" si="27"/>
        <v>778.17713926601891</v>
      </c>
    </row>
    <row r="97" spans="3:32" x14ac:dyDescent="0.25">
      <c r="C97" s="31" t="str">
        <f>'GPC alcances 2018'!Q10</f>
        <v>Procesos industriales</v>
      </c>
      <c r="D97" s="32">
        <f t="shared" si="25"/>
        <v>0</v>
      </c>
      <c r="E97" s="32">
        <f t="shared" si="25"/>
        <v>0</v>
      </c>
      <c r="F97" s="32">
        <f t="shared" si="25"/>
        <v>20.605482492042462</v>
      </c>
      <c r="G97" s="32">
        <f t="shared" si="25"/>
        <v>25.678694242971233</v>
      </c>
      <c r="H97" s="32">
        <f t="shared" si="25"/>
        <v>30.751905993899999</v>
      </c>
      <c r="I97" s="32">
        <f t="shared" si="25"/>
        <v>35.825117744828766</v>
      </c>
      <c r="J97" s="32">
        <f t="shared" si="25"/>
        <v>40.898329495756158</v>
      </c>
      <c r="K97" s="32">
        <f t="shared" si="25"/>
        <v>45.971541246684929</v>
      </c>
      <c r="L97" s="32">
        <f t="shared" si="25"/>
        <v>51.044752997613699</v>
      </c>
      <c r="M97" s="32">
        <f t="shared" si="25"/>
        <v>56.117964748542462</v>
      </c>
      <c r="N97" s="32">
        <f t="shared" si="26"/>
        <v>61.191176499471233</v>
      </c>
      <c r="O97" s="32">
        <f t="shared" si="26"/>
        <v>66.264388250400003</v>
      </c>
      <c r="P97" s="32">
        <f t="shared" si="26"/>
        <v>68.1842610705</v>
      </c>
      <c r="Q97" s="32">
        <f t="shared" si="26"/>
        <v>77.988008249850012</v>
      </c>
      <c r="R97" s="32">
        <f t="shared" si="26"/>
        <v>82.9839570834</v>
      </c>
      <c r="S97" s="32">
        <f t="shared" si="26"/>
        <v>80.802887115600001</v>
      </c>
      <c r="T97" s="32">
        <f t="shared" si="26"/>
        <v>101.5068192186</v>
      </c>
      <c r="U97" s="32">
        <f t="shared" si="26"/>
        <v>99.248275520549996</v>
      </c>
      <c r="V97" s="32">
        <f t="shared" si="26"/>
        <v>95.186438520300015</v>
      </c>
      <c r="W97" s="32">
        <f t="shared" si="26"/>
        <v>80.970377941950005</v>
      </c>
      <c r="X97" s="32">
        <f t="shared" si="27"/>
        <v>116.58025574505001</v>
      </c>
      <c r="Y97" s="32">
        <f t="shared" si="27"/>
        <v>116.01137721149999</v>
      </c>
      <c r="Z97" s="32">
        <f t="shared" si="27"/>
        <v>111.16447307804999</v>
      </c>
      <c r="AA97" s="32">
        <f t="shared" si="27"/>
        <v>125.76347523735001</v>
      </c>
      <c r="AB97" s="32">
        <f t="shared" si="27"/>
        <v>323.02267554693697</v>
      </c>
      <c r="AC97" s="32">
        <f t="shared" si="27"/>
        <v>384.72264219035367</v>
      </c>
      <c r="AD97" s="32">
        <f t="shared" si="27"/>
        <v>385.0535079229025</v>
      </c>
      <c r="AE97" s="32">
        <f t="shared" si="27"/>
        <v>286.82231119722337</v>
      </c>
      <c r="AF97" s="32">
        <f t="shared" si="27"/>
        <v>277.58293456237084</v>
      </c>
    </row>
    <row r="98" spans="3:32" x14ac:dyDescent="0.25">
      <c r="C98" s="31" t="str">
        <f>'GPC alcances 2018'!Q11</f>
        <v>Industrias energéticas (electricidad)</v>
      </c>
      <c r="D98" s="32">
        <f t="shared" si="25"/>
        <v>21.687335458735969</v>
      </c>
      <c r="E98" s="32">
        <f t="shared" si="25"/>
        <v>9.9753420785952045</v>
      </c>
      <c r="F98" s="32">
        <f t="shared" si="25"/>
        <v>4.618501228709281</v>
      </c>
      <c r="G98" s="32">
        <f t="shared" si="25"/>
        <v>5.9980642003700462</v>
      </c>
      <c r="H98" s="32">
        <f t="shared" si="25"/>
        <v>10.343547535884605</v>
      </c>
      <c r="I98" s="32">
        <f t="shared" si="25"/>
        <v>13.553396815902165</v>
      </c>
      <c r="J98" s="32">
        <f t="shared" si="25"/>
        <v>28.812776404811494</v>
      </c>
      <c r="K98" s="32">
        <f t="shared" si="25"/>
        <v>40.651839292725569</v>
      </c>
      <c r="L98" s="32">
        <f t="shared" si="25"/>
        <v>66.279947808981888</v>
      </c>
      <c r="M98" s="32">
        <f t="shared" si="25"/>
        <v>72.908416578080846</v>
      </c>
      <c r="N98" s="32">
        <f t="shared" si="26"/>
        <v>47.906812013698548</v>
      </c>
      <c r="O98" s="32">
        <f t="shared" si="26"/>
        <v>25.779970751643035</v>
      </c>
      <c r="P98" s="32">
        <f t="shared" si="26"/>
        <v>42.566426657947915</v>
      </c>
      <c r="Q98" s="32">
        <f t="shared" si="26"/>
        <v>37.523244340621289</v>
      </c>
      <c r="R98" s="32">
        <f t="shared" si="26"/>
        <v>65.862527269885106</v>
      </c>
      <c r="S98" s="32">
        <f t="shared" si="26"/>
        <v>38.233292959037833</v>
      </c>
      <c r="T98" s="32">
        <f t="shared" si="26"/>
        <v>45.52358095546613</v>
      </c>
      <c r="U98" s="32">
        <f t="shared" si="26"/>
        <v>86.625330831758262</v>
      </c>
      <c r="V98" s="32">
        <f t="shared" si="26"/>
        <v>83.257116085588706</v>
      </c>
      <c r="W98" s="32">
        <f t="shared" si="26"/>
        <v>76.409887607405409</v>
      </c>
      <c r="X98" s="32">
        <f t="shared" si="27"/>
        <v>91.488644215319539</v>
      </c>
      <c r="Y98" s="32">
        <f t="shared" si="27"/>
        <v>125.00547776970105</v>
      </c>
      <c r="Z98" s="32">
        <f t="shared" si="27"/>
        <v>204.49487720558793</v>
      </c>
      <c r="AA98" s="32">
        <f t="shared" si="27"/>
        <v>200.0331950105589</v>
      </c>
      <c r="AB98" s="32">
        <f t="shared" si="27"/>
        <v>171.56100927617948</v>
      </c>
      <c r="AC98" s="32">
        <f t="shared" si="27"/>
        <v>109.36019040453336</v>
      </c>
      <c r="AD98" s="32">
        <f t="shared" si="27"/>
        <v>205.18843765000003</v>
      </c>
      <c r="AE98" s="32">
        <f t="shared" si="27"/>
        <v>136.38331666666662</v>
      </c>
      <c r="AF98" s="32">
        <f t="shared" si="27"/>
        <v>182.77842648254116</v>
      </c>
    </row>
    <row r="99" spans="3:32" x14ac:dyDescent="0.25">
      <c r="C99" s="31" t="str">
        <f>'GPC alcances 2018'!Q12</f>
        <v>Generación de electricidad suministrada a la red (electricidad)</v>
      </c>
      <c r="D99" s="32">
        <f t="shared" si="25"/>
        <v>21.687335458735969</v>
      </c>
      <c r="E99" s="32">
        <f t="shared" si="25"/>
        <v>9.9753420785952045</v>
      </c>
      <c r="F99" s="32">
        <f t="shared" si="25"/>
        <v>4.618501228709281</v>
      </c>
      <c r="G99" s="32">
        <f t="shared" si="25"/>
        <v>5.9980642003700462</v>
      </c>
      <c r="H99" s="32">
        <f t="shared" si="25"/>
        <v>10.343547535884605</v>
      </c>
      <c r="I99" s="32">
        <f t="shared" si="25"/>
        <v>13.553396815902165</v>
      </c>
      <c r="J99" s="32">
        <f t="shared" si="25"/>
        <v>28.812776404811494</v>
      </c>
      <c r="K99" s="32">
        <f t="shared" si="25"/>
        <v>40.651839292725569</v>
      </c>
      <c r="L99" s="32">
        <f t="shared" si="25"/>
        <v>66.279947808981888</v>
      </c>
      <c r="M99" s="32">
        <f t="shared" si="25"/>
        <v>72.908416578080846</v>
      </c>
      <c r="N99" s="32">
        <f t="shared" si="26"/>
        <v>47.906812013698548</v>
      </c>
      <c r="O99" s="32">
        <f t="shared" si="26"/>
        <v>25.779970751643035</v>
      </c>
      <c r="P99" s="32">
        <f t="shared" si="26"/>
        <v>42.566426657947915</v>
      </c>
      <c r="Q99" s="32">
        <f t="shared" si="26"/>
        <v>37.523244340621289</v>
      </c>
      <c r="R99" s="32">
        <f t="shared" si="26"/>
        <v>65.862527269885106</v>
      </c>
      <c r="S99" s="32">
        <f t="shared" si="26"/>
        <v>38.233292959037833</v>
      </c>
      <c r="T99" s="32">
        <f t="shared" si="26"/>
        <v>45.52358095546613</v>
      </c>
      <c r="U99" s="32">
        <f t="shared" si="26"/>
        <v>86.625330831758262</v>
      </c>
      <c r="V99" s="32">
        <f t="shared" si="26"/>
        <v>83.257116085588706</v>
      </c>
      <c r="W99" s="32">
        <f t="shared" si="26"/>
        <v>76.409887607405409</v>
      </c>
      <c r="X99" s="32">
        <f t="shared" si="27"/>
        <v>91.488644215319539</v>
      </c>
      <c r="Y99" s="32">
        <f t="shared" si="27"/>
        <v>125.00547776970105</v>
      </c>
      <c r="Z99" s="32">
        <f t="shared" si="27"/>
        <v>204.49487720558793</v>
      </c>
      <c r="AA99" s="32">
        <f t="shared" si="27"/>
        <v>200.0331950105589</v>
      </c>
      <c r="AB99" s="32">
        <f t="shared" si="27"/>
        <v>171.56100927617948</v>
      </c>
      <c r="AC99" s="32">
        <f t="shared" si="27"/>
        <v>109.36019040453336</v>
      </c>
      <c r="AD99" s="32">
        <f t="shared" si="27"/>
        <v>205.18843765000003</v>
      </c>
      <c r="AE99" s="32">
        <f t="shared" si="27"/>
        <v>136.38331666666662</v>
      </c>
      <c r="AF99" s="32">
        <f t="shared" si="27"/>
        <v>182.77842648254116</v>
      </c>
    </row>
    <row r="100" spans="3:32" x14ac:dyDescent="0.25">
      <c r="C100" s="31" t="str">
        <f>'GPC alcances 2018'!Q13</f>
        <v>Uso del producto</v>
      </c>
      <c r="D100" s="32">
        <f t="shared" si="25"/>
        <v>3.9101851004758874</v>
      </c>
      <c r="E100" s="32">
        <f t="shared" si="25"/>
        <v>3.550168708795034</v>
      </c>
      <c r="F100" s="32">
        <f t="shared" si="25"/>
        <v>3.7352861936418966</v>
      </c>
      <c r="G100" s="32">
        <f t="shared" si="25"/>
        <v>3.9902653717568053</v>
      </c>
      <c r="H100" s="32">
        <f t="shared" si="25"/>
        <v>4.2452268604961461</v>
      </c>
      <c r="I100" s="32">
        <f t="shared" si="25"/>
        <v>6.3288522922570589</v>
      </c>
      <c r="J100" s="32">
        <f t="shared" si="25"/>
        <v>6.813544340731176</v>
      </c>
      <c r="K100" s="32">
        <f t="shared" si="25"/>
        <v>8.3724734374272316</v>
      </c>
      <c r="L100" s="32">
        <f t="shared" si="25"/>
        <v>7.8818637100913396</v>
      </c>
      <c r="M100" s="32">
        <f t="shared" si="25"/>
        <v>9.23908564040938</v>
      </c>
      <c r="N100" s="32">
        <f t="shared" si="26"/>
        <v>11.215897821737919</v>
      </c>
      <c r="O100" s="32">
        <f t="shared" si="26"/>
        <v>11.689211094680203</v>
      </c>
      <c r="P100" s="32">
        <f t="shared" si="26"/>
        <v>12.396913122182841</v>
      </c>
      <c r="Q100" s="32">
        <f t="shared" si="26"/>
        <v>15.951815167621795</v>
      </c>
      <c r="R100" s="32">
        <f t="shared" si="26"/>
        <v>16.603513965358676</v>
      </c>
      <c r="S100" s="32">
        <f t="shared" si="26"/>
        <v>19.142225056257075</v>
      </c>
      <c r="T100" s="32">
        <f t="shared" si="26"/>
        <v>21.765241227379928</v>
      </c>
      <c r="U100" s="32">
        <f t="shared" si="26"/>
        <v>25.774490769916198</v>
      </c>
      <c r="V100" s="32">
        <f t="shared" si="26"/>
        <v>29.074376257579232</v>
      </c>
      <c r="W100" s="32">
        <f t="shared" si="26"/>
        <v>34.66638887685577</v>
      </c>
      <c r="X100" s="32">
        <f t="shared" si="27"/>
        <v>41.011801424749436</v>
      </c>
      <c r="Y100" s="32">
        <f t="shared" si="27"/>
        <v>42.766676824434086</v>
      </c>
      <c r="Z100" s="32">
        <f t="shared" si="27"/>
        <v>52.930261370470113</v>
      </c>
      <c r="AA100" s="32">
        <f t="shared" si="27"/>
        <v>57.510691035080384</v>
      </c>
      <c r="AB100" s="32">
        <f t="shared" si="27"/>
        <v>67.022709738903259</v>
      </c>
      <c r="AC100" s="32">
        <f t="shared" si="27"/>
        <v>68.929519136332786</v>
      </c>
      <c r="AD100" s="32">
        <f t="shared" si="27"/>
        <v>70.065164917133345</v>
      </c>
      <c r="AE100" s="32">
        <f t="shared" si="27"/>
        <v>79.535240380979289</v>
      </c>
      <c r="AF100" s="32">
        <f t="shared" si="27"/>
        <v>86.051055787787234</v>
      </c>
    </row>
  </sheetData>
  <conditionalFormatting sqref="D5:AF5">
    <cfRule type="cellIs" dxfId="45" priority="17" operator="lessThan">
      <formula>0</formula>
    </cfRule>
  </conditionalFormatting>
  <conditionalFormatting sqref="D16:AF16">
    <cfRule type="cellIs" dxfId="44" priority="16" operator="lessThan">
      <formula>0</formula>
    </cfRule>
  </conditionalFormatting>
  <conditionalFormatting sqref="D22:AF22">
    <cfRule type="cellIs" dxfId="43" priority="15" operator="lessThan">
      <formula>0</formula>
    </cfRule>
  </conditionalFormatting>
  <conditionalFormatting sqref="D27:AF27">
    <cfRule type="cellIs" dxfId="42" priority="14" operator="lessThan">
      <formula>0</formula>
    </cfRule>
  </conditionalFormatting>
  <conditionalFormatting sqref="D30:AF30">
    <cfRule type="cellIs" dxfId="41" priority="13" operator="lessThan">
      <formula>0</formula>
    </cfRule>
  </conditionalFormatting>
  <conditionalFormatting sqref="D40:AF40">
    <cfRule type="cellIs" dxfId="40" priority="11" operator="lessThan">
      <formula>0</formula>
    </cfRule>
  </conditionalFormatting>
  <conditionalFormatting sqref="D9:AF9">
    <cfRule type="cellIs" dxfId="39" priority="10" operator="lessThan">
      <formula>0</formula>
    </cfRule>
  </conditionalFormatting>
  <conditionalFormatting sqref="D35:AF35 D43:AF43 D39:AF39 D11:AF11 D18:AF18 D24:AF24 D29:AF29 D32:AF32 D5:AF7">
    <cfRule type="cellIs" dxfId="38" priority="9" operator="lessThan">
      <formula>0</formula>
    </cfRule>
  </conditionalFormatting>
  <conditionalFormatting sqref="C25:C28">
    <cfRule type="cellIs" dxfId="37" priority="8" operator="lessThan">
      <formula>0</formula>
    </cfRule>
  </conditionalFormatting>
  <conditionalFormatting sqref="D55:AF55">
    <cfRule type="cellIs" dxfId="36" priority="7" operator="lessThan">
      <formula>0</formula>
    </cfRule>
  </conditionalFormatting>
  <conditionalFormatting sqref="D55:AF55 D64:AF65 D57:AF61">
    <cfRule type="cellIs" dxfId="35" priority="6" operator="lessThan">
      <formula>0</formula>
    </cfRule>
  </conditionalFormatting>
  <conditionalFormatting sqref="D92:AF100">
    <cfRule type="cellIs" dxfId="34" priority="5" operator="lessThan">
      <formula>0</formula>
    </cfRule>
  </conditionalFormatting>
  <conditionalFormatting sqref="D92:AF100">
    <cfRule type="cellIs" dxfId="33" priority="4" operator="lessThan">
      <formula>0</formula>
    </cfRule>
  </conditionalFormatting>
  <conditionalFormatting sqref="D62:AF63">
    <cfRule type="cellIs" dxfId="32" priority="3" operator="lessThan">
      <formula>0</formula>
    </cfRule>
  </conditionalFormatting>
  <conditionalFormatting sqref="D56:AF56">
    <cfRule type="cellIs" dxfId="31" priority="2" operator="lessThan">
      <formula>0</formula>
    </cfRule>
  </conditionalFormatting>
  <conditionalFormatting sqref="D56:AF56">
    <cfRule type="cellIs" dxfId="30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48"/>
  <sheetViews>
    <sheetView topLeftCell="B1" zoomScale="80" zoomScaleNormal="80" workbookViewId="0">
      <selection activeCell="I52" sqref="I52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Atacama</v>
      </c>
      <c r="C1">
        <f>'GPC alcances 2018'!C1</f>
        <v>4</v>
      </c>
    </row>
    <row r="2" spans="1:14" x14ac:dyDescent="0.25">
      <c r="C2" s="105" t="s">
        <v>821</v>
      </c>
      <c r="D2" s="106"/>
      <c r="E2" s="106"/>
      <c r="F2" s="106"/>
      <c r="G2" s="106"/>
      <c r="H2" s="106"/>
      <c r="I2" s="106"/>
      <c r="J2" s="106"/>
      <c r="K2" s="106"/>
    </row>
    <row r="3" spans="1:14" x14ac:dyDescent="0.25">
      <c r="A3" s="103" t="s">
        <v>822</v>
      </c>
      <c r="B3" s="103" t="s">
        <v>823</v>
      </c>
      <c r="C3" s="103" t="s">
        <v>824</v>
      </c>
      <c r="D3" s="103" t="s">
        <v>233</v>
      </c>
      <c r="E3" s="103" t="s">
        <v>825</v>
      </c>
      <c r="F3" s="103" t="s">
        <v>234</v>
      </c>
      <c r="G3" s="103" t="s">
        <v>235</v>
      </c>
      <c r="H3" s="103" t="s">
        <v>237</v>
      </c>
      <c r="I3" s="103" t="s">
        <v>238</v>
      </c>
      <c r="J3" s="103" t="s">
        <v>239</v>
      </c>
      <c r="K3" s="103" t="s">
        <v>826</v>
      </c>
    </row>
    <row r="4" spans="1:14" x14ac:dyDescent="0.25">
      <c r="A4" s="103"/>
      <c r="B4" s="103"/>
      <c r="C4" s="103"/>
      <c r="D4" s="103" t="s">
        <v>827</v>
      </c>
      <c r="E4" s="103" t="s">
        <v>827</v>
      </c>
      <c r="F4" s="103" t="s">
        <v>827</v>
      </c>
      <c r="G4" s="103" t="s">
        <v>827</v>
      </c>
      <c r="H4" s="103" t="s">
        <v>828</v>
      </c>
      <c r="I4" s="103" t="s">
        <v>828</v>
      </c>
      <c r="J4" s="103" t="s">
        <v>828</v>
      </c>
      <c r="K4" s="103" t="s">
        <v>828</v>
      </c>
      <c r="M4" s="107" t="s">
        <v>829</v>
      </c>
      <c r="N4" s="103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2247.4182854109599</v>
      </c>
      <c r="E5" s="32">
        <f t="shared" ref="E5:G5" si="0">+E7+E18+E24+E29+E32</f>
        <v>0</v>
      </c>
      <c r="F5" s="32">
        <f t="shared" si="0"/>
        <v>3.7294435517905171</v>
      </c>
      <c r="G5" s="32">
        <f t="shared" si="0"/>
        <v>7.0325384240615171E-2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2361.6113387094265</v>
      </c>
      <c r="M5" s="31" t="s">
        <v>834</v>
      </c>
      <c r="N5" s="110">
        <f>$K$7</f>
        <v>1425.9260005028761</v>
      </c>
    </row>
    <row r="6" spans="1:14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1818.1673963809972</v>
      </c>
      <c r="M6" s="31" t="s">
        <v>72</v>
      </c>
      <c r="N6" s="110">
        <f>$K$18</f>
        <v>849.06670680289574</v>
      </c>
    </row>
    <row r="7" spans="1:14" x14ac:dyDescent="0.25">
      <c r="A7" s="6">
        <v>1</v>
      </c>
      <c r="B7" s="6" t="s">
        <v>838</v>
      </c>
      <c r="C7" s="31" t="s">
        <v>834</v>
      </c>
      <c r="D7" s="32">
        <f t="shared" ref="D7:K7" si="4">SUM(D8:D11,D14:D17)</f>
        <v>1417.349281511842</v>
      </c>
      <c r="E7" s="32">
        <f t="shared" si="4"/>
        <v>0</v>
      </c>
      <c r="F7" s="32">
        <f t="shared" si="4"/>
        <v>0.18256715733831855</v>
      </c>
      <c r="G7" s="32">
        <f t="shared" si="4"/>
        <v>1.3464899522067279E-2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1425.9260005028761</v>
      </c>
      <c r="M7" s="31" t="s">
        <v>722</v>
      </c>
      <c r="N7" s="86">
        <f>$K$24</f>
        <v>86.618631403654504</v>
      </c>
    </row>
    <row r="8" spans="1:14" x14ac:dyDescent="0.25">
      <c r="A8" s="6">
        <v>1</v>
      </c>
      <c r="B8" s="13" t="s">
        <v>839</v>
      </c>
      <c r="C8" s="13" t="s">
        <v>840</v>
      </c>
      <c r="D8" s="115">
        <f>'CO2'!AE55</f>
        <v>37.868253741627555</v>
      </c>
      <c r="E8" s="116"/>
      <c r="F8" s="114">
        <f>'CH4'!AE55</f>
        <v>0.1083908655383037</v>
      </c>
      <c r="G8" s="114">
        <f>N2O!AE55</f>
        <v>1.46520282666226E-3</v>
      </c>
      <c r="H8" s="116"/>
      <c r="I8" s="116"/>
      <c r="J8" s="116"/>
      <c r="K8" s="114">
        <f>D8+E8+F8*PCG!$C$5+G8*PCG!$C$6+H8+I8+J8</f>
        <v>41.014655822430505</v>
      </c>
      <c r="M8" s="31" t="s">
        <v>847</v>
      </c>
      <c r="N8" s="110">
        <f>$K$35</f>
        <v>1818.1673963809972</v>
      </c>
    </row>
    <row r="9" spans="1:14" x14ac:dyDescent="0.25">
      <c r="A9" s="6">
        <v>1</v>
      </c>
      <c r="B9" s="13" t="s">
        <v>842</v>
      </c>
      <c r="C9" s="13" t="s">
        <v>843</v>
      </c>
      <c r="D9" s="115">
        <f>'CO2'!AE54</f>
        <v>29.657403624285671</v>
      </c>
      <c r="E9" s="116"/>
      <c r="F9" s="114">
        <f>'CH4'!AE54</f>
        <v>5.4621468936494246E-3</v>
      </c>
      <c r="G9" s="114">
        <f>N2O!AE54</f>
        <v>2.0122023447357305E-4</v>
      </c>
      <c r="H9" s="116"/>
      <c r="I9" s="116"/>
      <c r="J9" s="116"/>
      <c r="K9" s="114">
        <f>D9+E9+F9*PCG!$C$5+G9*PCG!$C$6+H9+I9+J9</f>
        <v>29.853920926500031</v>
      </c>
      <c r="M9" s="31" t="s">
        <v>851</v>
      </c>
      <c r="N9" s="110">
        <f>$K$43</f>
        <v>0</v>
      </c>
    </row>
    <row r="10" spans="1:14" x14ac:dyDescent="0.25">
      <c r="A10" s="6">
        <v>1</v>
      </c>
      <c r="B10" s="13" t="s">
        <v>846</v>
      </c>
      <c r="C10" s="13" t="s">
        <v>44</v>
      </c>
      <c r="D10" s="115">
        <f>'CO2'!AE17</f>
        <v>1338.5917765892389</v>
      </c>
      <c r="E10" s="116"/>
      <c r="F10" s="114">
        <f>'CH4'!AE17</f>
        <v>6.2708185960099944E-2</v>
      </c>
      <c r="G10" s="114">
        <f>N2O!AE17</f>
        <v>1.1707705860857552E-2</v>
      </c>
      <c r="H10" s="116"/>
      <c r="I10" s="116"/>
      <c r="J10" s="116"/>
      <c r="K10" s="114">
        <f>D10+E10+F10*PCG!$C$5+G10*PCG!$C$6+H10+I10+J10</f>
        <v>1343.6483775847769</v>
      </c>
      <c r="M10" s="118" t="s">
        <v>821</v>
      </c>
      <c r="N10" s="106">
        <f>SUM(N5:N9)-K5-K6</f>
        <v>0</v>
      </c>
    </row>
    <row r="11" spans="1:14" x14ac:dyDescent="0.25">
      <c r="A11" s="6">
        <v>1</v>
      </c>
      <c r="B11" s="13" t="s">
        <v>849</v>
      </c>
      <c r="C11" s="13" t="s">
        <v>850</v>
      </c>
      <c r="D11" s="117">
        <f>+D12+D13</f>
        <v>0</v>
      </c>
      <c r="E11" s="32">
        <f t="shared" ref="E11:K11" si="5">+E12+E13</f>
        <v>0</v>
      </c>
      <c r="F11" s="32">
        <f t="shared" si="5"/>
        <v>0</v>
      </c>
      <c r="G11" s="32">
        <f t="shared" si="5"/>
        <v>0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0</v>
      </c>
    </row>
    <row r="12" spans="1:14" x14ac:dyDescent="0.25">
      <c r="A12" s="6">
        <v>1</v>
      </c>
      <c r="B12" s="13" t="s">
        <v>853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</row>
    <row r="13" spans="1:14" x14ac:dyDescent="0.25">
      <c r="A13" s="6">
        <v>1</v>
      </c>
      <c r="B13" s="13" t="s">
        <v>855</v>
      </c>
      <c r="C13" s="13" t="s">
        <v>835</v>
      </c>
      <c r="D13" s="122"/>
      <c r="E13" s="123"/>
      <c r="F13" s="123"/>
      <c r="G13" s="123"/>
      <c r="H13" s="123"/>
      <c r="I13" s="123"/>
      <c r="J13" s="123"/>
      <c r="K13" s="123"/>
    </row>
    <row r="14" spans="1:14" x14ac:dyDescent="0.25">
      <c r="A14" s="6">
        <v>1</v>
      </c>
      <c r="B14" s="13" t="s">
        <v>857</v>
      </c>
      <c r="C14" s="13" t="s">
        <v>858</v>
      </c>
      <c r="D14" s="115">
        <f>'CO2'!AE56</f>
        <v>11.141930793571738</v>
      </c>
      <c r="E14" s="116"/>
      <c r="F14" s="114">
        <f>'CH4'!AE56</f>
        <v>1.7383387624179765E-3</v>
      </c>
      <c r="G14" s="114">
        <f>N2O!AE56</f>
        <v>8.8261778383396679E-5</v>
      </c>
      <c r="H14" s="116"/>
      <c r="I14" s="116"/>
      <c r="J14" s="116"/>
      <c r="K14" s="114">
        <f>D14+E14+F14*PCG!$C$5+G14*PCG!$C$6+H14+I14+J14</f>
        <v>11.211691272590441</v>
      </c>
    </row>
    <row r="15" spans="1:14" x14ac:dyDescent="0.25">
      <c r="A15" s="6">
        <v>1</v>
      </c>
      <c r="B15" s="13" t="s">
        <v>860</v>
      </c>
      <c r="C15" s="13" t="s">
        <v>861</v>
      </c>
      <c r="D15" s="115">
        <f>'CO2'!AE60</f>
        <v>8.9690375435262912E-2</v>
      </c>
      <c r="E15" s="116"/>
      <c r="F15" s="114">
        <f>'CH4'!AE60</f>
        <v>6.2720542262421625E-7</v>
      </c>
      <c r="G15" s="114">
        <f>N2O!AE60</f>
        <v>2.508821690496865E-6</v>
      </c>
      <c r="H15" s="116"/>
      <c r="I15" s="116"/>
      <c r="J15" s="116"/>
      <c r="K15" s="114">
        <f>D15+E15+F15*PCG!$C$5+G15*PCG!$C$6+H15+I15+J15</f>
        <v>9.0453684434596587E-2</v>
      </c>
    </row>
    <row r="16" spans="1:14" x14ac:dyDescent="0.25">
      <c r="A16" s="6">
        <v>1</v>
      </c>
      <c r="B16" s="13" t="s">
        <v>863</v>
      </c>
      <c r="C16" s="13" t="s">
        <v>864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</row>
    <row r="17" spans="1:11" x14ac:dyDescent="0.25">
      <c r="A17" s="6">
        <v>1</v>
      </c>
      <c r="B17" s="13" t="s">
        <v>866</v>
      </c>
      <c r="C17" s="13" t="s">
        <v>867</v>
      </c>
      <c r="D17" s="114">
        <f>'CO2'!AE80</f>
        <v>2.2638768302198688E-4</v>
      </c>
      <c r="E17" s="116"/>
      <c r="F17" s="114">
        <f>'CH4'!AE80</f>
        <v>4.2669929784248835E-3</v>
      </c>
      <c r="G17" s="114">
        <f>N2O!AE80</f>
        <v>0</v>
      </c>
      <c r="H17" s="116"/>
      <c r="I17" s="116"/>
      <c r="J17" s="116"/>
      <c r="K17" s="114">
        <f>D17+E17+F17*PCG!$C$5+G17*PCG!$C$6+H17+I17+J17</f>
        <v>0.10690121214364406</v>
      </c>
    </row>
    <row r="18" spans="1:11" x14ac:dyDescent="0.25">
      <c r="A18" s="6">
        <v>1</v>
      </c>
      <c r="B18" s="6" t="s">
        <v>868</v>
      </c>
      <c r="C18" s="31" t="s">
        <v>72</v>
      </c>
      <c r="D18" s="32">
        <f>+SUM(D19:D23)</f>
        <v>829.77956371829725</v>
      </c>
      <c r="E18" s="32">
        <f t="shared" ref="E18:K18" si="6">+SUM(E19:E23)</f>
        <v>0</v>
      </c>
      <c r="F18" s="32">
        <f t="shared" si="6"/>
        <v>0.13135007246558431</v>
      </c>
      <c r="G18" s="32">
        <f t="shared" si="6"/>
        <v>5.3702655278385469E-2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849.06670680289574</v>
      </c>
    </row>
    <row r="19" spans="1:11" x14ac:dyDescent="0.25">
      <c r="A19" s="6">
        <v>1</v>
      </c>
      <c r="B19" s="13" t="s">
        <v>869</v>
      </c>
      <c r="C19" s="13" t="s">
        <v>841</v>
      </c>
      <c r="D19" s="114">
        <f>'CO2'!AE35</f>
        <v>760.99237434716326</v>
      </c>
      <c r="E19" s="116"/>
      <c r="F19" s="114">
        <f>'CH4'!AE35</f>
        <v>9.600750285509016E-2</v>
      </c>
      <c r="G19" s="114">
        <f>N2O!AE35</f>
        <v>4.9612675662679136E-2</v>
      </c>
      <c r="H19" s="116"/>
      <c r="I19" s="116"/>
      <c r="J19" s="116"/>
      <c r="K19" s="114">
        <f>D19+E19+F19*PCG!$C$5+G19*PCG!$C$6+H19+I19+J19</f>
        <v>778.17713926601891</v>
      </c>
    </row>
    <row r="20" spans="1:11" x14ac:dyDescent="0.25">
      <c r="A20" s="6">
        <v>1</v>
      </c>
      <c r="B20" s="13" t="s">
        <v>870</v>
      </c>
      <c r="C20" s="13" t="s">
        <v>865</v>
      </c>
      <c r="D20" s="114">
        <f>'CO2'!AE46</f>
        <v>0</v>
      </c>
      <c r="E20" s="116"/>
      <c r="F20" s="114">
        <f>'CH4'!AE46</f>
        <v>0</v>
      </c>
      <c r="G20" s="114">
        <f>N2O!AE46</f>
        <v>0</v>
      </c>
      <c r="H20" s="116"/>
      <c r="I20" s="116"/>
      <c r="J20" s="116"/>
      <c r="K20" s="114">
        <f>D20+E20+F20*PCG!$C$5+G20*PCG!$C$6+H20+I20+J20</f>
        <v>0</v>
      </c>
    </row>
    <row r="21" spans="1:11" x14ac:dyDescent="0.25">
      <c r="A21" s="6">
        <v>1</v>
      </c>
      <c r="B21" s="13" t="s">
        <v>872</v>
      </c>
      <c r="C21" s="13" t="s">
        <v>873</v>
      </c>
      <c r="D21" s="114">
        <f>'CO2'!AE47</f>
        <v>0.90503864221046659</v>
      </c>
      <c r="E21" s="116"/>
      <c r="F21" s="114">
        <f>'CH4'!AE47</f>
        <v>8.383950561829793E-5</v>
      </c>
      <c r="G21" s="114">
        <f>N2O!AE47</f>
        <v>2.3954144462370829E-5</v>
      </c>
      <c r="H21" s="116"/>
      <c r="I21" s="116"/>
      <c r="J21" s="116"/>
      <c r="K21" s="114">
        <f>D21+E21+F21*PCG!$C$5+G21*PCG!$C$6+H21+I21+J21</f>
        <v>0.91427296490071064</v>
      </c>
    </row>
    <row r="22" spans="1:11" x14ac:dyDescent="0.25">
      <c r="A22" s="6">
        <v>1</v>
      </c>
      <c r="B22" s="13" t="s">
        <v>875</v>
      </c>
      <c r="C22" s="13" t="s">
        <v>852</v>
      </c>
      <c r="D22" s="114">
        <f>'CO2'!AE34</f>
        <v>40.923611683088318</v>
      </c>
      <c r="E22" s="116"/>
      <c r="F22" s="114">
        <f>'CH4'!AE34</f>
        <v>2.8618113917953562E-4</v>
      </c>
      <c r="G22" s="114">
        <f>N2O!AE34</f>
        <v>1.1447245567181425E-3</v>
      </c>
      <c r="H22" s="116"/>
      <c r="I22" s="116"/>
      <c r="J22" s="116"/>
      <c r="K22" s="114">
        <f>D22+E22+F22*PCG!$C$5+G22*PCG!$C$6+H22+I22+J22</f>
        <v>41.271894129469814</v>
      </c>
    </row>
    <row r="23" spans="1:11" x14ac:dyDescent="0.25">
      <c r="A23" s="6">
        <v>1</v>
      </c>
      <c r="B23" s="13" t="s">
        <v>876</v>
      </c>
      <c r="C23" s="13" t="s">
        <v>871</v>
      </c>
      <c r="D23" s="114">
        <f>'CO2'!AE52</f>
        <v>26.958539045835174</v>
      </c>
      <c r="E23" s="116"/>
      <c r="F23" s="114">
        <f>'CH4'!AE52</f>
        <v>3.4972548965696314E-2</v>
      </c>
      <c r="G23" s="114">
        <f>N2O!AE52</f>
        <v>2.9213009145258209E-3</v>
      </c>
      <c r="H23" s="116"/>
      <c r="I23" s="116"/>
      <c r="J23" s="116"/>
      <c r="K23" s="114">
        <f>D23+E23+F23*PCG!$C$5+G23*PCG!$C$6+H23+I23+J23</f>
        <v>28.703400442506275</v>
      </c>
    </row>
    <row r="24" spans="1:11" x14ac:dyDescent="0.25">
      <c r="A24" s="6">
        <v>1</v>
      </c>
      <c r="B24" s="6" t="s">
        <v>877</v>
      </c>
      <c r="C24" s="31" t="s">
        <v>722</v>
      </c>
      <c r="D24" s="32">
        <f>SUM(D25:D28)</f>
        <v>0.28944018082075762</v>
      </c>
      <c r="E24" s="32">
        <f t="shared" ref="E24:J24" si="7">SUM(E25:E28)</f>
        <v>0</v>
      </c>
      <c r="F24" s="32">
        <f t="shared" si="7"/>
        <v>3.4155263219866141</v>
      </c>
      <c r="G24" s="32">
        <f t="shared" si="7"/>
        <v>3.1578294401624196E-3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9">
        <f>SUM(K25:K28)</f>
        <v>86.618631403654504</v>
      </c>
    </row>
    <row r="25" spans="1:11" x14ac:dyDescent="0.25">
      <c r="A25" s="6">
        <v>1</v>
      </c>
      <c r="B25" s="13" t="s">
        <v>878</v>
      </c>
      <c r="C25" s="13" t="s">
        <v>724</v>
      </c>
      <c r="D25" s="116"/>
      <c r="E25" s="116"/>
      <c r="F25" s="114">
        <f>'CH4'!AE426</f>
        <v>3.0010012448003023</v>
      </c>
      <c r="G25" s="114">
        <f>N2O!AE426</f>
        <v>0</v>
      </c>
      <c r="H25" s="116"/>
      <c r="I25" s="116"/>
      <c r="J25" s="116"/>
      <c r="K25" s="114">
        <f>D25+E25+F25*PCG!$C$5+G25*PCG!$C$6+H25+I25+J25</f>
        <v>75.025031120007554</v>
      </c>
    </row>
    <row r="26" spans="1:11" x14ac:dyDescent="0.25">
      <c r="A26" s="6">
        <v>1</v>
      </c>
      <c r="B26" s="13" t="s">
        <v>879</v>
      </c>
      <c r="C26" s="13" t="s">
        <v>880</v>
      </c>
      <c r="D26" s="116"/>
      <c r="E26" s="116"/>
      <c r="F26" s="114">
        <f>'CH4'!AE430</f>
        <v>0</v>
      </c>
      <c r="G26" s="114">
        <f>N2O!AE430</f>
        <v>0</v>
      </c>
      <c r="H26" s="116"/>
      <c r="I26" s="116"/>
      <c r="J26" s="116"/>
      <c r="K26" s="114">
        <f>D26+E26+F26*PCG!$C$5+G26*PCG!$C$6+H26+I26+J26</f>
        <v>0</v>
      </c>
    </row>
    <row r="27" spans="1:11" x14ac:dyDescent="0.25">
      <c r="A27" s="6">
        <v>1</v>
      </c>
      <c r="B27" s="13" t="s">
        <v>881</v>
      </c>
      <c r="C27" s="13" t="s">
        <v>882</v>
      </c>
      <c r="D27" s="114">
        <f>'CO2'!AE431</f>
        <v>0.28944018082075762</v>
      </c>
      <c r="E27" s="116"/>
      <c r="F27" s="114">
        <f>'CH4'!AE431</f>
        <v>8.2311246008320883E-3</v>
      </c>
      <c r="G27" s="114">
        <f>N2O!AE431</f>
        <v>1.8994902924997123E-4</v>
      </c>
      <c r="H27" s="116"/>
      <c r="I27" s="116"/>
      <c r="J27" s="116"/>
      <c r="K27" s="114">
        <f>D27+E27+F27*PCG!$C$5+G27*PCG!$C$6+H27+I27+J27</f>
        <v>0.55182310655805122</v>
      </c>
    </row>
    <row r="28" spans="1:11" x14ac:dyDescent="0.25">
      <c r="A28" s="6">
        <v>1</v>
      </c>
      <c r="B28" s="13" t="s">
        <v>884</v>
      </c>
      <c r="C28" s="13" t="s">
        <v>874</v>
      </c>
      <c r="D28" s="116"/>
      <c r="E28" s="116"/>
      <c r="F28" s="114">
        <f>'CH4'!AE434</f>
        <v>0.40629395258547951</v>
      </c>
      <c r="G28" s="114">
        <f>N2O!AE434</f>
        <v>2.9678804109124482E-3</v>
      </c>
      <c r="H28" s="116"/>
      <c r="I28" s="116"/>
      <c r="J28" s="116"/>
      <c r="K28" s="114">
        <f>D28+E28+F28*PCG!$C$5+G28*PCG!$C$6+H28+I28+J28</f>
        <v>11.041777177088898</v>
      </c>
    </row>
    <row r="29" spans="1:11" x14ac:dyDescent="0.25">
      <c r="A29" s="6">
        <v>1</v>
      </c>
      <c r="B29" s="6" t="s">
        <v>885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886</v>
      </c>
      <c r="C30" s="13" t="s">
        <v>845</v>
      </c>
      <c r="D30" s="123"/>
      <c r="E30" s="123"/>
      <c r="F30" s="123"/>
      <c r="G30" s="123"/>
      <c r="H30" s="123"/>
      <c r="I30" s="123"/>
      <c r="J30" s="123"/>
      <c r="K30" s="123"/>
    </row>
    <row r="31" spans="1:11" x14ac:dyDescent="0.25">
      <c r="A31" s="6">
        <v>1</v>
      </c>
      <c r="B31" s="13" t="s">
        <v>887</v>
      </c>
      <c r="C31" s="13" t="s">
        <v>862</v>
      </c>
      <c r="D31" s="123"/>
      <c r="E31" s="123"/>
      <c r="F31" s="123"/>
      <c r="G31" s="123"/>
      <c r="H31" s="123"/>
      <c r="I31" s="123"/>
      <c r="J31" s="123"/>
      <c r="K31" s="123"/>
    </row>
    <row r="32" spans="1:11" x14ac:dyDescent="0.25">
      <c r="A32" s="6">
        <v>1</v>
      </c>
      <c r="B32" s="6" t="s">
        <v>888</v>
      </c>
      <c r="C32" s="31" t="s">
        <v>844</v>
      </c>
      <c r="D32" s="124"/>
      <c r="E32" s="124"/>
      <c r="F32" s="124"/>
      <c r="G32" s="124"/>
      <c r="H32" s="124"/>
      <c r="I32" s="124"/>
      <c r="J32" s="124"/>
      <c r="K32" s="124"/>
    </row>
    <row r="33" spans="1:11" x14ac:dyDescent="0.25">
      <c r="A33" s="6">
        <v>1</v>
      </c>
      <c r="B33" s="13" t="s">
        <v>889</v>
      </c>
      <c r="C33" s="13" t="s">
        <v>391</v>
      </c>
      <c r="D33" s="123"/>
      <c r="E33" s="123"/>
      <c r="F33" s="123"/>
      <c r="G33" s="123"/>
      <c r="H33" s="123"/>
      <c r="I33" s="123"/>
      <c r="J33" s="123"/>
      <c r="K33" s="123"/>
    </row>
    <row r="34" spans="1:11" x14ac:dyDescent="0.25">
      <c r="A34" s="6">
        <v>1</v>
      </c>
      <c r="B34" s="13" t="s">
        <v>890</v>
      </c>
      <c r="C34" s="13" t="s">
        <v>744</v>
      </c>
      <c r="D34" s="123"/>
      <c r="E34" s="123"/>
      <c r="F34" s="123"/>
      <c r="G34" s="123"/>
      <c r="H34" s="123"/>
      <c r="I34" s="123"/>
      <c r="J34" s="123"/>
      <c r="K34" s="123"/>
    </row>
    <row r="35" spans="1:11" x14ac:dyDescent="0.25">
      <c r="A35" s="6">
        <v>2</v>
      </c>
      <c r="B35" s="6" t="s">
        <v>838</v>
      </c>
      <c r="C35" s="31" t="s">
        <v>847</v>
      </c>
      <c r="D35" s="32"/>
      <c r="E35" s="32"/>
      <c r="F35" s="32"/>
      <c r="G35" s="32"/>
      <c r="H35" s="32"/>
      <c r="I35" s="32"/>
      <c r="J35" s="32"/>
      <c r="K35" s="32">
        <f>SUM(K36:K39)+K42</f>
        <v>1818.1673963809972</v>
      </c>
    </row>
    <row r="36" spans="1:11" x14ac:dyDescent="0.25">
      <c r="A36" s="6">
        <v>2</v>
      </c>
      <c r="B36" s="13" t="s">
        <v>839</v>
      </c>
      <c r="C36" s="13" t="s">
        <v>856</v>
      </c>
      <c r="D36" s="116"/>
      <c r="E36" s="116"/>
      <c r="F36" s="116"/>
      <c r="G36" s="116"/>
      <c r="H36" s="116"/>
      <c r="I36" s="116"/>
      <c r="J36" s="116"/>
      <c r="K36" s="114">
        <v>84.946737937074928</v>
      </c>
    </row>
    <row r="37" spans="1:11" x14ac:dyDescent="0.25">
      <c r="A37" s="6">
        <v>2</v>
      </c>
      <c r="B37" s="13" t="s">
        <v>842</v>
      </c>
      <c r="C37" s="13" t="s">
        <v>859</v>
      </c>
      <c r="D37" s="116"/>
      <c r="E37" s="116"/>
      <c r="F37" s="116"/>
      <c r="G37" s="116"/>
      <c r="H37" s="116"/>
      <c r="I37" s="116"/>
      <c r="J37" s="116"/>
      <c r="K37" s="114">
        <v>63.994584797885459</v>
      </c>
    </row>
    <row r="38" spans="1:11" x14ac:dyDescent="0.25">
      <c r="A38" s="6">
        <v>2</v>
      </c>
      <c r="B38" s="13" t="s">
        <v>846</v>
      </c>
      <c r="C38" s="13" t="s">
        <v>837</v>
      </c>
      <c r="D38" s="116"/>
      <c r="E38" s="116"/>
      <c r="F38" s="116"/>
      <c r="G38" s="116"/>
      <c r="H38" s="116"/>
      <c r="I38" s="116"/>
      <c r="J38" s="116"/>
      <c r="K38" s="114">
        <v>1486.4476471634957</v>
      </c>
    </row>
    <row r="39" spans="1:11" x14ac:dyDescent="0.25">
      <c r="A39" s="6">
        <v>2</v>
      </c>
      <c r="B39" s="13" t="s">
        <v>849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182.77842648254116</v>
      </c>
    </row>
    <row r="40" spans="1:11" x14ac:dyDescent="0.25">
      <c r="A40" s="6">
        <v>2</v>
      </c>
      <c r="B40" s="13" t="s">
        <v>853</v>
      </c>
      <c r="C40" s="13" t="s">
        <v>891</v>
      </c>
      <c r="D40" s="116"/>
      <c r="E40" s="116"/>
      <c r="F40" s="116"/>
      <c r="G40" s="116"/>
      <c r="H40" s="116"/>
      <c r="I40" s="116"/>
      <c r="J40" s="116"/>
      <c r="K40" s="114">
        <v>0</v>
      </c>
    </row>
    <row r="41" spans="1:11" x14ac:dyDescent="0.25">
      <c r="A41" s="6">
        <v>2</v>
      </c>
      <c r="B41" s="13" t="s">
        <v>855</v>
      </c>
      <c r="C41" s="13" t="s">
        <v>848</v>
      </c>
      <c r="D41" s="116"/>
      <c r="E41" s="116"/>
      <c r="F41" s="116"/>
      <c r="G41" s="116"/>
      <c r="H41" s="116"/>
      <c r="I41" s="116"/>
      <c r="J41" s="116"/>
      <c r="K41" s="114">
        <v>182.77842648254116</v>
      </c>
    </row>
    <row r="42" spans="1:11" x14ac:dyDescent="0.25">
      <c r="A42" s="6">
        <v>2</v>
      </c>
      <c r="B42" s="13" t="s">
        <v>857</v>
      </c>
      <c r="C42" s="13" t="s">
        <v>883</v>
      </c>
      <c r="D42" s="116"/>
      <c r="E42" s="116"/>
      <c r="F42" s="116"/>
      <c r="G42" s="116"/>
      <c r="H42" s="116"/>
      <c r="I42" s="116"/>
      <c r="J42" s="116"/>
      <c r="K42" s="114">
        <v>0</v>
      </c>
    </row>
    <row r="43" spans="1:11" x14ac:dyDescent="0.25">
      <c r="A43" s="6">
        <v>2</v>
      </c>
      <c r="B43" s="6" t="s">
        <v>868</v>
      </c>
      <c r="C43" s="31" t="s">
        <v>851</v>
      </c>
      <c r="D43" s="32"/>
      <c r="E43" s="32"/>
      <c r="F43" s="32"/>
      <c r="G43" s="32"/>
      <c r="H43" s="32"/>
      <c r="I43" s="32"/>
      <c r="J43" s="32"/>
      <c r="K43" s="32">
        <f>SUM(K44:K48)</f>
        <v>0</v>
      </c>
    </row>
    <row r="44" spans="1:11" x14ac:dyDescent="0.25">
      <c r="A44" s="6">
        <v>2</v>
      </c>
      <c r="B44" s="13" t="s">
        <v>869</v>
      </c>
      <c r="C44" s="13" t="s">
        <v>854</v>
      </c>
      <c r="D44" s="116"/>
      <c r="E44" s="116"/>
      <c r="F44" s="116"/>
      <c r="G44" s="116"/>
      <c r="H44" s="116"/>
      <c r="I44" s="116"/>
      <c r="J44" s="116"/>
      <c r="K44" s="114">
        <v>0</v>
      </c>
    </row>
    <row r="45" spans="1:11" x14ac:dyDescent="0.25">
      <c r="A45" s="6">
        <v>2</v>
      </c>
      <c r="B45" s="13" t="s">
        <v>870</v>
      </c>
      <c r="C45" s="13" t="s">
        <v>892</v>
      </c>
      <c r="D45" s="116"/>
      <c r="E45" s="116"/>
      <c r="F45" s="116"/>
      <c r="G45" s="116"/>
      <c r="H45" s="116"/>
      <c r="I45" s="116"/>
      <c r="J45" s="116"/>
      <c r="K45" s="114">
        <v>0</v>
      </c>
    </row>
    <row r="46" spans="1:11" x14ac:dyDescent="0.25">
      <c r="A46" s="6">
        <v>2</v>
      </c>
      <c r="B46" s="13" t="s">
        <v>872</v>
      </c>
      <c r="C46" s="13" t="s">
        <v>893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11" x14ac:dyDescent="0.25">
      <c r="A47" s="6">
        <v>2</v>
      </c>
      <c r="B47" s="13" t="s">
        <v>875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11" x14ac:dyDescent="0.25">
      <c r="A48" s="6">
        <v>2</v>
      </c>
      <c r="B48" s="13" t="s">
        <v>876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conditionalFormatting sqref="D35:K35 D43:K43 D39:K39 D11:K11 D18:K18 D24:K24 D29:K29 D32:K32 D5:K7">
    <cfRule type="cellIs" dxfId="29" priority="2" operator="lessThan">
      <formula>0</formula>
    </cfRule>
  </conditionalFormatting>
  <conditionalFormatting sqref="C25:C28">
    <cfRule type="cellIs" dxfId="28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61"/>
  <sheetViews>
    <sheetView topLeftCell="A37" zoomScale="70" zoomScaleNormal="70" workbookViewId="0">
      <selection activeCell="I92" sqref="I92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Atacama</v>
      </c>
      <c r="C1">
        <f>'GPC alcances 2018'!C1</f>
        <v>4</v>
      </c>
    </row>
    <row r="2" spans="1:32" x14ac:dyDescent="0.25">
      <c r="C2" s="105" t="s">
        <v>821</v>
      </c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</row>
    <row r="3" spans="1:32" x14ac:dyDescent="0.25">
      <c r="A3" s="103" t="s">
        <v>822</v>
      </c>
      <c r="B3" s="103" t="s">
        <v>823</v>
      </c>
      <c r="C3" s="103" t="s">
        <v>824</v>
      </c>
      <c r="D3" s="103">
        <v>1990</v>
      </c>
      <c r="E3" s="103">
        <v>1991</v>
      </c>
      <c r="F3" s="103">
        <v>1992</v>
      </c>
      <c r="G3" s="103">
        <v>1993</v>
      </c>
      <c r="H3" s="103">
        <v>1994</v>
      </c>
      <c r="I3" s="103">
        <v>1995</v>
      </c>
      <c r="J3" s="103">
        <v>1996</v>
      </c>
      <c r="K3" s="103">
        <v>1997</v>
      </c>
      <c r="L3" s="103">
        <v>1998</v>
      </c>
      <c r="M3" s="103">
        <v>1999</v>
      </c>
      <c r="N3" s="103">
        <v>2000</v>
      </c>
      <c r="O3" s="103">
        <v>2001</v>
      </c>
      <c r="P3" s="103">
        <v>2002</v>
      </c>
      <c r="Q3" s="103">
        <v>2003</v>
      </c>
      <c r="R3" s="103">
        <v>2004</v>
      </c>
      <c r="S3" s="103">
        <v>2005</v>
      </c>
      <c r="T3" s="103">
        <v>2006</v>
      </c>
      <c r="U3" s="103">
        <v>2007</v>
      </c>
      <c r="V3" s="103">
        <v>2008</v>
      </c>
      <c r="W3" s="103">
        <v>2009</v>
      </c>
      <c r="X3" s="103">
        <v>2010</v>
      </c>
      <c r="Y3" s="103">
        <v>2011</v>
      </c>
      <c r="Z3" s="103">
        <v>2012</v>
      </c>
      <c r="AA3" s="103">
        <v>2013</v>
      </c>
      <c r="AB3" s="103">
        <v>2014</v>
      </c>
      <c r="AC3" s="103">
        <v>2015</v>
      </c>
      <c r="AD3" s="103">
        <v>2016</v>
      </c>
      <c r="AE3" s="103">
        <v>2017</v>
      </c>
      <c r="AF3" s="103">
        <v>2018</v>
      </c>
    </row>
    <row r="4" spans="1:32" x14ac:dyDescent="0.25">
      <c r="A4" s="103"/>
      <c r="B4" s="103"/>
      <c r="C4" s="103"/>
      <c r="D4" s="103" t="s">
        <v>828</v>
      </c>
      <c r="E4" s="103" t="s">
        <v>828</v>
      </c>
      <c r="F4" s="103" t="s">
        <v>828</v>
      </c>
      <c r="G4" s="103" t="s">
        <v>828</v>
      </c>
      <c r="H4" s="103" t="s">
        <v>828</v>
      </c>
      <c r="I4" s="103" t="s">
        <v>828</v>
      </c>
      <c r="J4" s="103" t="s">
        <v>828</v>
      </c>
      <c r="K4" s="103" t="s">
        <v>828</v>
      </c>
      <c r="L4" s="103" t="s">
        <v>828</v>
      </c>
      <c r="M4" s="103" t="s">
        <v>828</v>
      </c>
      <c r="N4" s="103" t="s">
        <v>828</v>
      </c>
      <c r="O4" s="103" t="s">
        <v>828</v>
      </c>
      <c r="P4" s="103" t="s">
        <v>828</v>
      </c>
      <c r="Q4" s="103" t="s">
        <v>828</v>
      </c>
      <c r="R4" s="103" t="s">
        <v>828</v>
      </c>
      <c r="S4" s="103" t="s">
        <v>828</v>
      </c>
      <c r="T4" s="103" t="s">
        <v>828</v>
      </c>
      <c r="U4" s="103" t="s">
        <v>828</v>
      </c>
      <c r="V4" s="103" t="s">
        <v>828</v>
      </c>
      <c r="W4" s="103" t="s">
        <v>828</v>
      </c>
      <c r="X4" s="103" t="s">
        <v>828</v>
      </c>
      <c r="Y4" s="103" t="s">
        <v>828</v>
      </c>
      <c r="Z4" s="103" t="s">
        <v>828</v>
      </c>
      <c r="AA4" s="103" t="s">
        <v>828</v>
      </c>
      <c r="AB4" s="103" t="s">
        <v>828</v>
      </c>
      <c r="AC4" s="103" t="s">
        <v>828</v>
      </c>
      <c r="AD4" s="103" t="s">
        <v>828</v>
      </c>
      <c r="AE4" s="103" t="s">
        <v>828</v>
      </c>
      <c r="AF4" s="103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786.93383872579284</v>
      </c>
      <c r="E5" s="32">
        <f t="shared" si="0"/>
        <v>667.11642821617954</v>
      </c>
      <c r="F5" s="32">
        <f t="shared" si="0"/>
        <v>745.09499059642008</v>
      </c>
      <c r="G5" s="32">
        <f t="shared" si="0"/>
        <v>860.31308906971253</v>
      </c>
      <c r="H5" s="32">
        <f t="shared" si="0"/>
        <v>1048.436305616154</v>
      </c>
      <c r="I5" s="32">
        <f t="shared" si="0"/>
        <v>1098.2310796629438</v>
      </c>
      <c r="J5" s="32">
        <f t="shared" si="0"/>
        <v>1074.4821732559515</v>
      </c>
      <c r="K5" s="32">
        <f t="shared" si="0"/>
        <v>1192.2669680589597</v>
      </c>
      <c r="L5" s="32">
        <f t="shared" si="0"/>
        <v>1239.5336329535432</v>
      </c>
      <c r="M5" s="32">
        <f t="shared" si="0"/>
        <v>1076.0973077642343</v>
      </c>
      <c r="N5" s="32">
        <f t="shared" si="0"/>
        <v>1080.6111676878029</v>
      </c>
      <c r="O5" s="32">
        <f t="shared" si="0"/>
        <v>1047.2157110152632</v>
      </c>
      <c r="P5" s="32">
        <f t="shared" si="0"/>
        <v>1150.5149734019212</v>
      </c>
      <c r="Q5" s="32">
        <f t="shared" si="0"/>
        <v>1018.0317608455715</v>
      </c>
      <c r="R5" s="32">
        <f t="shared" si="0"/>
        <v>1002.697016118978</v>
      </c>
      <c r="S5" s="32">
        <f t="shared" si="0"/>
        <v>1013.7611423908568</v>
      </c>
      <c r="T5" s="32">
        <f t="shared" si="0"/>
        <v>1236.992367543914</v>
      </c>
      <c r="U5" s="32">
        <f t="shared" si="0"/>
        <v>1252.0493076123389</v>
      </c>
      <c r="V5" s="32">
        <f t="shared" si="0"/>
        <v>1252.4060389763631</v>
      </c>
      <c r="W5" s="32">
        <f t="shared" si="0"/>
        <v>1268.5371828881628</v>
      </c>
      <c r="X5" s="32">
        <f t="shared" si="0"/>
        <v>1526.881483409835</v>
      </c>
      <c r="Y5" s="32">
        <f t="shared" si="0"/>
        <v>1579.5713426103998</v>
      </c>
      <c r="Z5" s="32">
        <f t="shared" si="0"/>
        <v>1663.9988618180696</v>
      </c>
      <c r="AA5" s="32">
        <f t="shared" si="0"/>
        <v>1771.7803598719952</v>
      </c>
      <c r="AB5" s="32">
        <f t="shared" si="0"/>
        <v>2027.3974951998589</v>
      </c>
      <c r="AC5" s="32">
        <f t="shared" si="0"/>
        <v>2285.2137200955231</v>
      </c>
      <c r="AD5" s="32">
        <f t="shared" si="0"/>
        <v>2255.2426134646621</v>
      </c>
      <c r="AE5" s="32">
        <f>+AE7+AE18+AE24+AE29+AE32</f>
        <v>2283.280516156005</v>
      </c>
      <c r="AF5" s="32">
        <f>+AF7+AF18+AF24+AF29+AF32</f>
        <v>2361.6113387094265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212.23671829280758</v>
      </c>
      <c r="E6" s="32">
        <f t="shared" si="1"/>
        <v>136.50363484496478</v>
      </c>
      <c r="F6" s="32">
        <f t="shared" si="1"/>
        <v>80.705150889048625</v>
      </c>
      <c r="G6" s="32">
        <f t="shared" si="1"/>
        <v>85.776967745155176</v>
      </c>
      <c r="H6" s="32">
        <f t="shared" si="1"/>
        <v>135.62494210913408</v>
      </c>
      <c r="I6" s="32">
        <f t="shared" si="1"/>
        <v>177.11398837423209</v>
      </c>
      <c r="J6" s="32">
        <f t="shared" si="1"/>
        <v>315.2893825010197</v>
      </c>
      <c r="K6" s="32">
        <f t="shared" si="1"/>
        <v>441.52612187078375</v>
      </c>
      <c r="L6" s="32">
        <f t="shared" si="1"/>
        <v>553.69411289896038</v>
      </c>
      <c r="M6" s="32">
        <f t="shared" si="1"/>
        <v>742.98514858145086</v>
      </c>
      <c r="N6" s="32">
        <f t="shared" si="1"/>
        <v>522.73227006234265</v>
      </c>
      <c r="O6" s="32">
        <f t="shared" si="1"/>
        <v>404.32249362006104</v>
      </c>
      <c r="P6" s="32">
        <f t="shared" si="1"/>
        <v>425.3988623683174</v>
      </c>
      <c r="Q6" s="32">
        <f t="shared" si="1"/>
        <v>558.67484133265202</v>
      </c>
      <c r="R6" s="32">
        <f t="shared" si="1"/>
        <v>711.23813871869311</v>
      </c>
      <c r="S6" s="32">
        <f t="shared" si="1"/>
        <v>524.18507470205031</v>
      </c>
      <c r="T6" s="32">
        <f t="shared" si="1"/>
        <v>583.81617578819316</v>
      </c>
      <c r="U6" s="32">
        <f t="shared" si="1"/>
        <v>998.65140999052471</v>
      </c>
      <c r="V6" s="32">
        <f t="shared" si="1"/>
        <v>970.02559892341856</v>
      </c>
      <c r="W6" s="32">
        <f t="shared" si="1"/>
        <v>888.72280501763805</v>
      </c>
      <c r="X6" s="32">
        <f t="shared" si="1"/>
        <v>1131.1611314632121</v>
      </c>
      <c r="Y6" s="32">
        <f t="shared" si="1"/>
        <v>1271.4276809487978</v>
      </c>
      <c r="Z6" s="32">
        <f t="shared" si="1"/>
        <v>1443.5099642610496</v>
      </c>
      <c r="AA6" s="32">
        <f t="shared" si="1"/>
        <v>1605.1185734800226</v>
      </c>
      <c r="AB6" s="32">
        <f t="shared" si="1"/>
        <v>1407.4366440486688</v>
      </c>
      <c r="AC6" s="32">
        <f t="shared" si="1"/>
        <v>1124.6942409488154</v>
      </c>
      <c r="AD6" s="32">
        <f t="shared" si="1"/>
        <v>1673.468161752141</v>
      </c>
      <c r="AE6" s="32">
        <f>AE35+AE43</f>
        <v>1470.7449367229337</v>
      </c>
      <c r="AF6" s="32">
        <f>AF35+AF43</f>
        <v>1818.1673963809972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551.64770012816041</v>
      </c>
      <c r="E7" s="32">
        <f t="shared" si="2"/>
        <v>426.72528643912665</v>
      </c>
      <c r="F7" s="32">
        <f t="shared" si="2"/>
        <v>485.46871383234367</v>
      </c>
      <c r="G7" s="32">
        <f t="shared" si="2"/>
        <v>571.81431337546553</v>
      </c>
      <c r="H7" s="32">
        <f t="shared" si="2"/>
        <v>727.6178134609836</v>
      </c>
      <c r="I7" s="32">
        <f t="shared" si="2"/>
        <v>743.71762768465021</v>
      </c>
      <c r="J7" s="32">
        <f t="shared" si="2"/>
        <v>674.30911265677878</v>
      </c>
      <c r="K7" s="32">
        <f t="shared" si="2"/>
        <v>768.11263864100556</v>
      </c>
      <c r="L7" s="32">
        <f t="shared" si="2"/>
        <v>797.22416158449778</v>
      </c>
      <c r="M7" s="32">
        <f t="shared" si="2"/>
        <v>619.88137638408114</v>
      </c>
      <c r="N7" s="32">
        <f t="shared" si="2"/>
        <v>610.87520281577474</v>
      </c>
      <c r="O7" s="32">
        <f t="shared" si="2"/>
        <v>600.02694134315209</v>
      </c>
      <c r="P7" s="32">
        <f t="shared" si="2"/>
        <v>703.10445819505276</v>
      </c>
      <c r="Q7" s="32">
        <f t="shared" si="2"/>
        <v>575.48772107393904</v>
      </c>
      <c r="R7" s="32">
        <f t="shared" si="2"/>
        <v>551.46493843956364</v>
      </c>
      <c r="S7" s="32">
        <f t="shared" si="2"/>
        <v>543.82631753032115</v>
      </c>
      <c r="T7" s="32">
        <f t="shared" si="2"/>
        <v>737.27783895545986</v>
      </c>
      <c r="U7" s="32">
        <f t="shared" si="2"/>
        <v>723.53933482147454</v>
      </c>
      <c r="V7" s="32">
        <f t="shared" si="2"/>
        <v>673.18355200534893</v>
      </c>
      <c r="W7" s="32">
        <f t="shared" si="2"/>
        <v>681.70814484113646</v>
      </c>
      <c r="X7" s="32">
        <f t="shared" si="2"/>
        <v>938.44681899411569</v>
      </c>
      <c r="Y7" s="32">
        <f t="shared" si="2"/>
        <v>931.74018019432106</v>
      </c>
      <c r="Z7" s="32">
        <f t="shared" si="2"/>
        <v>929.13115246017139</v>
      </c>
      <c r="AA7" s="32">
        <f t="shared" si="2"/>
        <v>991.10974762232399</v>
      </c>
      <c r="AB7" s="32">
        <f t="shared" si="2"/>
        <v>1303.1937157632374</v>
      </c>
      <c r="AC7" s="32">
        <f t="shared" si="2"/>
        <v>1470.4187893308351</v>
      </c>
      <c r="AD7" s="32">
        <f t="shared" si="2"/>
        <v>1420.3788060086065</v>
      </c>
      <c r="AE7" s="32">
        <f t="shared" si="2"/>
        <v>1371.6395740848388</v>
      </c>
      <c r="AF7" s="32">
        <f t="shared" si="2"/>
        <v>1425.9260005028764</v>
      </c>
    </row>
    <row r="8" spans="1:32" x14ac:dyDescent="0.25">
      <c r="A8" s="6">
        <v>1</v>
      </c>
      <c r="B8" s="13" t="s">
        <v>839</v>
      </c>
      <c r="C8" s="13" t="s">
        <v>840</v>
      </c>
      <c r="D8" s="115">
        <f>CO2eq!C55</f>
        <v>24.592642501334524</v>
      </c>
      <c r="E8" s="115">
        <f>CO2eq!D55</f>
        <v>26.758645598625133</v>
      </c>
      <c r="F8" s="115">
        <f>CO2eq!E55</f>
        <v>32.014896084431754</v>
      </c>
      <c r="G8" s="115">
        <f>CO2eq!F55</f>
        <v>34.830765223493472</v>
      </c>
      <c r="H8" s="115">
        <f>CO2eq!G55</f>
        <v>33.097564153274078</v>
      </c>
      <c r="I8" s="115">
        <f>CO2eq!H55</f>
        <v>33.514765435096933</v>
      </c>
      <c r="J8" s="115">
        <f>CO2eq!I55</f>
        <v>31.396230894263606</v>
      </c>
      <c r="K8" s="115">
        <f>CO2eq!J55</f>
        <v>31.976460815055344</v>
      </c>
      <c r="L8" s="115">
        <f>CO2eq!K55</f>
        <v>29.815599151477258</v>
      </c>
      <c r="M8" s="115">
        <f>CO2eq!L55</f>
        <v>31.726140722043318</v>
      </c>
      <c r="N8" s="115">
        <f>CO2eq!M55</f>
        <v>32.239249460912269</v>
      </c>
      <c r="O8" s="115">
        <f>CO2eq!N55</f>
        <v>33.454007732607529</v>
      </c>
      <c r="P8" s="115">
        <f>CO2eq!O55</f>
        <v>31.704825631998251</v>
      </c>
      <c r="Q8" s="115">
        <f>CO2eq!P55</f>
        <v>28.355329774774553</v>
      </c>
      <c r="R8" s="115">
        <f>CO2eq!Q55</f>
        <v>29.890765411934822</v>
      </c>
      <c r="S8" s="115">
        <f>CO2eq!R55</f>
        <v>28.735191719908588</v>
      </c>
      <c r="T8" s="115">
        <f>CO2eq!S55</f>
        <v>28.722058228591827</v>
      </c>
      <c r="U8" s="115">
        <f>CO2eq!T55</f>
        <v>30.379758500703293</v>
      </c>
      <c r="V8" s="115">
        <f>CO2eq!U55</f>
        <v>28.197167747159078</v>
      </c>
      <c r="W8" s="115">
        <f>CO2eq!V55</f>
        <v>29.389279218172046</v>
      </c>
      <c r="X8" s="115">
        <f>CO2eq!W55</f>
        <v>31.205853687901058</v>
      </c>
      <c r="Y8" s="115">
        <f>CO2eq!X55</f>
        <v>32.418853100104997</v>
      </c>
      <c r="Z8" s="115">
        <f>CO2eq!Y55</f>
        <v>31.539984851059263</v>
      </c>
      <c r="AA8" s="115">
        <f>CO2eq!Z55</f>
        <v>32.197898076950956</v>
      </c>
      <c r="AB8" s="115">
        <f>CO2eq!AA55</f>
        <v>29.737126144673553</v>
      </c>
      <c r="AC8" s="115">
        <f>CO2eq!AB55</f>
        <v>35.492795774623659</v>
      </c>
      <c r="AD8" s="115">
        <f>CO2eq!AC55</f>
        <v>31.553757854789822</v>
      </c>
      <c r="AE8" s="115">
        <f>CO2eq!AD55</f>
        <v>33.188951275898717</v>
      </c>
      <c r="AF8" s="115">
        <f>CO2eq!AE55</f>
        <v>41.014655822430505</v>
      </c>
    </row>
    <row r="9" spans="1:32" x14ac:dyDescent="0.25">
      <c r="A9" s="6">
        <v>1</v>
      </c>
      <c r="B9" s="13" t="s">
        <v>842</v>
      </c>
      <c r="C9" s="13" t="s">
        <v>843</v>
      </c>
      <c r="D9" s="115">
        <f>CO2eq!C54</f>
        <v>5.7099920396866235</v>
      </c>
      <c r="E9" s="115">
        <f>CO2eq!D54</f>
        <v>6.3141624607382383</v>
      </c>
      <c r="F9" s="115">
        <f>CO2eq!E54</f>
        <v>7.2898702675605866</v>
      </c>
      <c r="G9" s="115">
        <f>CO2eq!F54</f>
        <v>4.4891290565928186</v>
      </c>
      <c r="H9" s="115">
        <f>CO2eq!G54</f>
        <v>8.6156289801873029</v>
      </c>
      <c r="I9" s="115">
        <f>CO2eq!H54</f>
        <v>8.4876411407774786</v>
      </c>
      <c r="J9" s="115">
        <f>CO2eq!I54</f>
        <v>9.1169748405093927</v>
      </c>
      <c r="K9" s="115">
        <f>CO2eq!J54</f>
        <v>12.625699966112069</v>
      </c>
      <c r="L9" s="115">
        <f>CO2eq!K54</f>
        <v>6.7290220726503742</v>
      </c>
      <c r="M9" s="115">
        <f>CO2eq!L54</f>
        <v>7.3942912575122444</v>
      </c>
      <c r="N9" s="115">
        <f>CO2eq!M54</f>
        <v>7.7727444386807383</v>
      </c>
      <c r="O9" s="115">
        <f>CO2eq!N54</f>
        <v>6.9764147771094409</v>
      </c>
      <c r="P9" s="115">
        <f>CO2eq!O54</f>
        <v>8.0683489332816247</v>
      </c>
      <c r="Q9" s="115">
        <f>CO2eq!P54</f>
        <v>10.740547048329894</v>
      </c>
      <c r="R9" s="115">
        <f>CO2eq!Q54</f>
        <v>12.976627595875422</v>
      </c>
      <c r="S9" s="115">
        <f>CO2eq!R54</f>
        <v>11.528188243104704</v>
      </c>
      <c r="T9" s="115">
        <f>CO2eq!S54</f>
        <v>11.921196126671797</v>
      </c>
      <c r="U9" s="115">
        <f>CO2eq!T54</f>
        <v>13.806248448253699</v>
      </c>
      <c r="V9" s="115">
        <f>CO2eq!U54</f>
        <v>18.095074390293295</v>
      </c>
      <c r="W9" s="115">
        <f>CO2eq!V54</f>
        <v>17.04246064186222</v>
      </c>
      <c r="X9" s="115">
        <f>CO2eq!W54</f>
        <v>23.289678465227563</v>
      </c>
      <c r="Y9" s="115">
        <f>CO2eq!X54</f>
        <v>24.66736282277131</v>
      </c>
      <c r="Z9" s="115">
        <f>CO2eq!Y54</f>
        <v>26.480615945528456</v>
      </c>
      <c r="AA9" s="115">
        <f>CO2eq!Z54</f>
        <v>19.164233096945161</v>
      </c>
      <c r="AB9" s="115">
        <f>CO2eq!AA54</f>
        <v>19.023883296616383</v>
      </c>
      <c r="AC9" s="115">
        <f>CO2eq!AB54</f>
        <v>19.771981604819505</v>
      </c>
      <c r="AD9" s="115">
        <f>CO2eq!AC54</f>
        <v>27.274864951720083</v>
      </c>
      <c r="AE9" s="115">
        <f>CO2eq!AD54</f>
        <v>30.520023721427261</v>
      </c>
      <c r="AF9" s="115">
        <f>CO2eq!AE54</f>
        <v>29.853920926500031</v>
      </c>
    </row>
    <row r="10" spans="1:32" x14ac:dyDescent="0.25">
      <c r="A10" s="6">
        <v>1</v>
      </c>
      <c r="B10" s="13" t="s">
        <v>846</v>
      </c>
      <c r="C10" s="13" t="s">
        <v>44</v>
      </c>
      <c r="D10" s="115">
        <f>CO2eq!C17</f>
        <v>495.27033440530789</v>
      </c>
      <c r="E10" s="115">
        <f>CO2eq!D17</f>
        <v>364.05131627755753</v>
      </c>
      <c r="F10" s="115">
        <f>CO2eq!E17</f>
        <v>418.41518746572149</v>
      </c>
      <c r="G10" s="115">
        <f>CO2eq!F17</f>
        <v>495.95582306420556</v>
      </c>
      <c r="H10" s="115">
        <f>CO2eq!G17</f>
        <v>640.90577398409982</v>
      </c>
      <c r="I10" s="115">
        <f>CO2eq!H17</f>
        <v>674.58059751198584</v>
      </c>
      <c r="J10" s="115">
        <f>CO2eq!I17</f>
        <v>608.46640223853763</v>
      </c>
      <c r="K10" s="115">
        <f>CO2eq!J17</f>
        <v>699.01925856683397</v>
      </c>
      <c r="L10" s="115">
        <f>CO2eq!K17</f>
        <v>746.66944222390043</v>
      </c>
      <c r="M10" s="115">
        <f>CO2eq!L17</f>
        <v>567.89241226320951</v>
      </c>
      <c r="N10" s="115">
        <f>CO2eq!M17</f>
        <v>557.28483889453082</v>
      </c>
      <c r="O10" s="115">
        <f>CO2eq!N17</f>
        <v>548.44998681425227</v>
      </c>
      <c r="P10" s="115">
        <f>CO2eq!O17</f>
        <v>650.60073759295062</v>
      </c>
      <c r="Q10" s="115">
        <f>CO2eq!P17</f>
        <v>521.91195549016936</v>
      </c>
      <c r="R10" s="115">
        <f>CO2eq!Q17</f>
        <v>489.24266316473535</v>
      </c>
      <c r="S10" s="115">
        <f>CO2eq!R17</f>
        <v>489.19589955878718</v>
      </c>
      <c r="T10" s="115">
        <f>CO2eq!S17</f>
        <v>686.72629363266071</v>
      </c>
      <c r="U10" s="115">
        <f>CO2eq!T17</f>
        <v>669.99937045668753</v>
      </c>
      <c r="V10" s="115">
        <f>CO2eq!U17</f>
        <v>613.02497775157781</v>
      </c>
      <c r="W10" s="115">
        <f>CO2eq!V17</f>
        <v>619.91821138128853</v>
      </c>
      <c r="X10" s="115">
        <f>CO2eq!W17</f>
        <v>860.88862821379678</v>
      </c>
      <c r="Y10" s="115">
        <f>CO2eq!X17</f>
        <v>850.80216649912961</v>
      </c>
      <c r="Z10" s="115">
        <f>CO2eq!Y17</f>
        <v>856.78613700096048</v>
      </c>
      <c r="AA10" s="115">
        <f>CO2eq!Z17</f>
        <v>925.81765221803153</v>
      </c>
      <c r="AB10" s="115">
        <f>CO2eq!AA17</f>
        <v>1246.3770370013758</v>
      </c>
      <c r="AC10" s="115">
        <f>CO2eq!AB17</f>
        <v>1391.6167439753101</v>
      </c>
      <c r="AD10" s="115">
        <f>CO2eq!AC17</f>
        <v>1350.1277440759468</v>
      </c>
      <c r="AE10" s="115">
        <f>CO2eq!AD17</f>
        <v>1285.6418823968468</v>
      </c>
      <c r="AF10" s="115">
        <f>CO2eq!AE17</f>
        <v>1343.6483775847771</v>
      </c>
    </row>
    <row r="11" spans="1:32" x14ac:dyDescent="0.25">
      <c r="A11" s="6">
        <v>1</v>
      </c>
      <c r="B11" s="13" t="s">
        <v>849</v>
      </c>
      <c r="C11" s="13" t="s">
        <v>850</v>
      </c>
      <c r="D11" s="117">
        <f t="shared" ref="D11:AD11" si="3">+D12+D13</f>
        <v>0</v>
      </c>
      <c r="E11" s="117">
        <f t="shared" si="3"/>
        <v>0</v>
      </c>
      <c r="F11" s="117">
        <f t="shared" si="3"/>
        <v>0</v>
      </c>
      <c r="G11" s="117">
        <f t="shared" si="3"/>
        <v>0</v>
      </c>
      <c r="H11" s="117">
        <f t="shared" si="3"/>
        <v>0</v>
      </c>
      <c r="I11" s="117">
        <f t="shared" si="3"/>
        <v>0</v>
      </c>
      <c r="J11" s="117">
        <f t="shared" si="3"/>
        <v>0</v>
      </c>
      <c r="K11" s="117">
        <f t="shared" si="3"/>
        <v>0</v>
      </c>
      <c r="L11" s="117">
        <f t="shared" si="3"/>
        <v>0</v>
      </c>
      <c r="M11" s="117">
        <f t="shared" si="3"/>
        <v>0</v>
      </c>
      <c r="N11" s="117">
        <f t="shared" si="3"/>
        <v>0</v>
      </c>
      <c r="O11" s="117">
        <f t="shared" si="3"/>
        <v>0</v>
      </c>
      <c r="P11" s="117">
        <f t="shared" si="3"/>
        <v>0</v>
      </c>
      <c r="Q11" s="117">
        <f t="shared" si="3"/>
        <v>0</v>
      </c>
      <c r="R11" s="117">
        <f t="shared" si="3"/>
        <v>0</v>
      </c>
      <c r="S11" s="117">
        <f t="shared" si="3"/>
        <v>0</v>
      </c>
      <c r="T11" s="117">
        <f t="shared" si="3"/>
        <v>0</v>
      </c>
      <c r="U11" s="117">
        <f t="shared" si="3"/>
        <v>0</v>
      </c>
      <c r="V11" s="117">
        <f t="shared" si="3"/>
        <v>0</v>
      </c>
      <c r="W11" s="117">
        <f t="shared" si="3"/>
        <v>0</v>
      </c>
      <c r="X11" s="117">
        <f t="shared" si="3"/>
        <v>0</v>
      </c>
      <c r="Y11" s="117">
        <f t="shared" si="3"/>
        <v>0</v>
      </c>
      <c r="Z11" s="117">
        <f t="shared" si="3"/>
        <v>0</v>
      </c>
      <c r="AA11" s="117">
        <f t="shared" si="3"/>
        <v>0</v>
      </c>
      <c r="AB11" s="117">
        <f t="shared" si="3"/>
        <v>0</v>
      </c>
      <c r="AC11" s="117">
        <f t="shared" si="3"/>
        <v>0</v>
      </c>
      <c r="AD11" s="117">
        <f t="shared" si="3"/>
        <v>0</v>
      </c>
      <c r="AE11" s="117">
        <f>+AE12+AE13</f>
        <v>0</v>
      </c>
      <c r="AF11" s="117">
        <f>+AF12+AF13</f>
        <v>0</v>
      </c>
    </row>
    <row r="12" spans="1:32" x14ac:dyDescent="0.25">
      <c r="A12" s="6">
        <v>1</v>
      </c>
      <c r="B12" s="13" t="s">
        <v>853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855</v>
      </c>
      <c r="C13" s="13" t="s">
        <v>835</v>
      </c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</row>
    <row r="14" spans="1:32" x14ac:dyDescent="0.25">
      <c r="A14" s="6">
        <v>1</v>
      </c>
      <c r="B14" s="13" t="s">
        <v>857</v>
      </c>
      <c r="C14" s="13" t="s">
        <v>858</v>
      </c>
      <c r="D14" s="115">
        <f>CO2eq!C56</f>
        <v>26.074731181831378</v>
      </c>
      <c r="E14" s="115">
        <f>CO2eq!D56</f>
        <v>29.601162102205762</v>
      </c>
      <c r="F14" s="115">
        <f>CO2eq!E56</f>
        <v>27.748760014629873</v>
      </c>
      <c r="G14" s="115">
        <f>CO2eq!F56</f>
        <v>36.538596031173753</v>
      </c>
      <c r="H14" s="115">
        <f>CO2eq!G56</f>
        <v>44.998846343422372</v>
      </c>
      <c r="I14" s="115">
        <f>CO2eq!H56</f>
        <v>27.134623596789986</v>
      </c>
      <c r="J14" s="115">
        <f>CO2eq!I56</f>
        <v>25.329504683468162</v>
      </c>
      <c r="K14" s="115">
        <f>CO2eq!J56</f>
        <v>24.491219293004232</v>
      </c>
      <c r="L14" s="115">
        <f>CO2eq!K56</f>
        <v>14.010098136469791</v>
      </c>
      <c r="M14" s="115">
        <f>CO2eq!L56</f>
        <v>12.8685321413161</v>
      </c>
      <c r="N14" s="115">
        <f>CO2eq!M56</f>
        <v>13.57837002165093</v>
      </c>
      <c r="O14" s="115">
        <f>CO2eq!N56</f>
        <v>11.146532019182775</v>
      </c>
      <c r="P14" s="115">
        <f>CO2eq!O56</f>
        <v>12.730546036822288</v>
      </c>
      <c r="Q14" s="115">
        <f>CO2eq!P56</f>
        <v>14.479888760665165</v>
      </c>
      <c r="R14" s="115">
        <f>CO2eq!Q56</f>
        <v>19.354882267018038</v>
      </c>
      <c r="S14" s="115">
        <f>CO2eq!R56</f>
        <v>14.367038008520685</v>
      </c>
      <c r="T14" s="115">
        <f>CO2eq!S56</f>
        <v>9.9082909675355602</v>
      </c>
      <c r="U14" s="115">
        <f>CO2eq!T56</f>
        <v>9.3539574158300436</v>
      </c>
      <c r="V14" s="115">
        <f>CO2eq!U56</f>
        <v>13.866332116318761</v>
      </c>
      <c r="W14" s="115">
        <f>CO2eq!V56</f>
        <v>15.358193599813713</v>
      </c>
      <c r="X14" s="115">
        <f>CO2eq!W56</f>
        <v>22.787376560866601</v>
      </c>
      <c r="Y14" s="115">
        <f>CO2eq!X56</f>
        <v>23.491235790145524</v>
      </c>
      <c r="Z14" s="115">
        <f>CO2eq!Y56</f>
        <v>12.073964156237626</v>
      </c>
      <c r="AA14" s="115">
        <f>CO2eq!Z56</f>
        <v>11.123245368004749</v>
      </c>
      <c r="AB14" s="115">
        <f>CO2eq!AA56</f>
        <v>5.6724509563984</v>
      </c>
      <c r="AC14" s="115">
        <f>CO2eq!AB56</f>
        <v>21.945412465958785</v>
      </c>
      <c r="AD14" s="115">
        <f>CO2eq!AC56</f>
        <v>11.303067517021182</v>
      </c>
      <c r="AE14" s="115">
        <f>CO2eq!AD56</f>
        <v>22.028298190948835</v>
      </c>
      <c r="AF14" s="115">
        <f>CO2eq!AE56</f>
        <v>11.211691272590443</v>
      </c>
    </row>
    <row r="15" spans="1:32" x14ac:dyDescent="0.25">
      <c r="A15" s="6">
        <v>1</v>
      </c>
      <c r="B15" s="13" t="s">
        <v>860</v>
      </c>
      <c r="C15" s="13" t="s">
        <v>861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0.27528206632370172</v>
      </c>
      <c r="Y15" s="115">
        <f>CO2eq!X60</f>
        <v>0.36056198216965663</v>
      </c>
      <c r="Z15" s="115">
        <f>CO2eq!Y60</f>
        <v>2.2504505063855831</v>
      </c>
      <c r="AA15" s="115">
        <f>CO2eq!Z60</f>
        <v>2.8067188623915782</v>
      </c>
      <c r="AB15" s="115">
        <f>CO2eq!AA60</f>
        <v>2.3832183641732883</v>
      </c>
      <c r="AC15" s="115">
        <f>CO2eq!AB60</f>
        <v>1.5918555101232308</v>
      </c>
      <c r="AD15" s="115">
        <f>CO2eq!AC60</f>
        <v>0.1193716091286541</v>
      </c>
      <c r="AE15" s="115">
        <f>CO2eq!AD60</f>
        <v>0.2456256858602224</v>
      </c>
      <c r="AF15" s="115">
        <f>CO2eq!AE60</f>
        <v>9.0453684434596587E-2</v>
      </c>
    </row>
    <row r="16" spans="1:32" x14ac:dyDescent="0.25">
      <c r="A16" s="6">
        <v>1</v>
      </c>
      <c r="B16" s="13" t="s">
        <v>863</v>
      </c>
      <c r="C16" s="13" t="s">
        <v>864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866</v>
      </c>
      <c r="C17" s="13" t="s">
        <v>867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0</v>
      </c>
      <c r="V17" s="114">
        <f>CO2eq!U80</f>
        <v>0</v>
      </c>
      <c r="W17" s="114">
        <f>CO2eq!V80</f>
        <v>0</v>
      </c>
      <c r="X17" s="114">
        <f>CO2eq!W80</f>
        <v>0</v>
      </c>
      <c r="Y17" s="114">
        <f>CO2eq!X80</f>
        <v>0</v>
      </c>
      <c r="Z17" s="114">
        <f>CO2eq!Y80</f>
        <v>0</v>
      </c>
      <c r="AA17" s="114">
        <f>CO2eq!Z80</f>
        <v>0</v>
      </c>
      <c r="AB17" s="114">
        <f>CO2eq!AA80</f>
        <v>0</v>
      </c>
      <c r="AC17" s="114">
        <f>CO2eq!AB80</f>
        <v>0</v>
      </c>
      <c r="AD17" s="114">
        <f>CO2eq!AC80</f>
        <v>0</v>
      </c>
      <c r="AE17" s="114">
        <f>CO2eq!AD80</f>
        <v>1.4792813857268602E-2</v>
      </c>
      <c r="AF17" s="114">
        <f>CO2eq!AE80</f>
        <v>0.10690121214364406</v>
      </c>
    </row>
    <row r="18" spans="1:32" x14ac:dyDescent="0.25">
      <c r="A18" s="6">
        <v>1</v>
      </c>
      <c r="B18" s="6" t="s">
        <v>868</v>
      </c>
      <c r="C18" s="31" t="s">
        <v>72</v>
      </c>
      <c r="D18" s="32">
        <f t="shared" ref="D18:AD18" si="4">+SUM(D19:D23)</f>
        <v>214.21334902205282</v>
      </c>
      <c r="E18" s="32">
        <f t="shared" si="4"/>
        <v>218.88839273771248</v>
      </c>
      <c r="F18" s="32">
        <f t="shared" si="4"/>
        <v>237.95469113790375</v>
      </c>
      <c r="G18" s="32">
        <f t="shared" si="4"/>
        <v>267.08772452477649</v>
      </c>
      <c r="H18" s="32">
        <f t="shared" si="4"/>
        <v>299.3264165908239</v>
      </c>
      <c r="I18" s="32">
        <f t="shared" si="4"/>
        <v>331.69677499265708</v>
      </c>
      <c r="J18" s="32">
        <f t="shared" si="4"/>
        <v>362.49597482915266</v>
      </c>
      <c r="K18" s="32">
        <f t="shared" si="4"/>
        <v>385.19297975860962</v>
      </c>
      <c r="L18" s="32">
        <f t="shared" si="4"/>
        <v>402.42845922561236</v>
      </c>
      <c r="M18" s="32">
        <f t="shared" si="4"/>
        <v>415.66503762283685</v>
      </c>
      <c r="N18" s="32">
        <f t="shared" si="4"/>
        <v>428.241536128733</v>
      </c>
      <c r="O18" s="32">
        <f t="shared" si="4"/>
        <v>408.05181313771493</v>
      </c>
      <c r="P18" s="32">
        <f t="shared" si="4"/>
        <v>411.70524397965278</v>
      </c>
      <c r="Q18" s="32">
        <f t="shared" si="4"/>
        <v>403.32257226739097</v>
      </c>
      <c r="R18" s="32">
        <f t="shared" si="4"/>
        <v>405.14130169295561</v>
      </c>
      <c r="S18" s="32">
        <f t="shared" si="4"/>
        <v>443.40720507726331</v>
      </c>
      <c r="T18" s="32">
        <f t="shared" si="4"/>
        <v>467.46236964413271</v>
      </c>
      <c r="U18" s="32">
        <f t="shared" si="4"/>
        <v>494.8029742531935</v>
      </c>
      <c r="V18" s="32">
        <f t="shared" si="4"/>
        <v>546.26347947979798</v>
      </c>
      <c r="W18" s="32">
        <f t="shared" si="4"/>
        <v>554.15243921039064</v>
      </c>
      <c r="X18" s="32">
        <f t="shared" si="4"/>
        <v>548.98433856910617</v>
      </c>
      <c r="Y18" s="32">
        <f t="shared" si="4"/>
        <v>602.92268957262206</v>
      </c>
      <c r="Z18" s="32">
        <f t="shared" si="4"/>
        <v>687.32609399009823</v>
      </c>
      <c r="AA18" s="32">
        <f t="shared" si="4"/>
        <v>728.84468651955456</v>
      </c>
      <c r="AB18" s="32">
        <f t="shared" si="4"/>
        <v>663.77601096793217</v>
      </c>
      <c r="AC18" s="32">
        <f t="shared" si="4"/>
        <v>745.62386774015476</v>
      </c>
      <c r="AD18" s="32">
        <f t="shared" si="4"/>
        <v>763.6868664816792</v>
      </c>
      <c r="AE18" s="32">
        <f>+SUM(AE19:AE23)</f>
        <v>832.46367297641223</v>
      </c>
      <c r="AF18" s="32">
        <f>+SUM(AF19:AF23)</f>
        <v>849.06670680289574</v>
      </c>
    </row>
    <row r="19" spans="1:32" x14ac:dyDescent="0.25">
      <c r="A19" s="6">
        <v>1</v>
      </c>
      <c r="B19" s="13" t="s">
        <v>869</v>
      </c>
      <c r="C19" s="13" t="s">
        <v>841</v>
      </c>
      <c r="D19" s="114">
        <f>CO2eq!C35</f>
        <v>194.61511052108656</v>
      </c>
      <c r="E19" s="114">
        <f>CO2eq!D35</f>
        <v>203.04357453379836</v>
      </c>
      <c r="F19" s="114">
        <f>CO2eq!E35</f>
        <v>219.27508440542496</v>
      </c>
      <c r="G19" s="114">
        <f>CO2eq!F35</f>
        <v>244.12070606284806</v>
      </c>
      <c r="H19" s="114">
        <f>CO2eq!G35</f>
        <v>274.55470898205579</v>
      </c>
      <c r="I19" s="114">
        <f>CO2eq!H35</f>
        <v>301.14252114415444</v>
      </c>
      <c r="J19" s="114">
        <f>CO2eq!I35</f>
        <v>326.49008952008825</v>
      </c>
      <c r="K19" s="114">
        <f>CO2eq!J35</f>
        <v>342.92933597657532</v>
      </c>
      <c r="L19" s="114">
        <f>CO2eq!K35</f>
        <v>362.40046973403861</v>
      </c>
      <c r="M19" s="114">
        <f>CO2eq!L35</f>
        <v>377.31812511108848</v>
      </c>
      <c r="N19" s="114">
        <f>CO2eq!M35</f>
        <v>391.21511310830221</v>
      </c>
      <c r="O19" s="114">
        <f>CO2eq!N35</f>
        <v>370.79300360036609</v>
      </c>
      <c r="P19" s="114">
        <f>CO2eq!O35</f>
        <v>375.65585976359506</v>
      </c>
      <c r="Q19" s="114">
        <f>CO2eq!P35</f>
        <v>373.9656361826618</v>
      </c>
      <c r="R19" s="114">
        <f>CO2eq!Q35</f>
        <v>373.03574182244574</v>
      </c>
      <c r="S19" s="114">
        <f>CO2eq!R35</f>
        <v>406.84853422821504</v>
      </c>
      <c r="T19" s="114">
        <f>CO2eq!S35</f>
        <v>431.53339161465163</v>
      </c>
      <c r="U19" s="114">
        <f>CO2eq!T35</f>
        <v>456.76196775640216</v>
      </c>
      <c r="V19" s="114">
        <f>CO2eq!U35</f>
        <v>498.16757548685575</v>
      </c>
      <c r="W19" s="114">
        <f>CO2eq!V35</f>
        <v>510.94204715648533</v>
      </c>
      <c r="X19" s="114">
        <f>CO2eq!W35</f>
        <v>509.12916385373421</v>
      </c>
      <c r="Y19" s="114">
        <f>CO2eq!X35</f>
        <v>560.98856198461169</v>
      </c>
      <c r="Z19" s="114">
        <f>CO2eq!Y35</f>
        <v>637.60251458645268</v>
      </c>
      <c r="AA19" s="114">
        <f>CO2eq!Z35</f>
        <v>677.46346839431737</v>
      </c>
      <c r="AB19" s="114">
        <f>CO2eq!AA35</f>
        <v>616.93650953956774</v>
      </c>
      <c r="AC19" s="114">
        <f>CO2eq!AB35</f>
        <v>680.08114816069497</v>
      </c>
      <c r="AD19" s="114">
        <f>CO2eq!AC35</f>
        <v>715.49777120460533</v>
      </c>
      <c r="AE19" s="114">
        <f>CO2eq!AD35</f>
        <v>769.63646048225291</v>
      </c>
      <c r="AF19" s="114">
        <f>CO2eq!AE35</f>
        <v>778.17713926601891</v>
      </c>
    </row>
    <row r="20" spans="1:32" x14ac:dyDescent="0.25">
      <c r="A20" s="6">
        <v>1</v>
      </c>
      <c r="B20" s="13" t="s">
        <v>870</v>
      </c>
      <c r="C20" s="13" t="s">
        <v>865</v>
      </c>
      <c r="D20" s="114">
        <f>CO2eq!C46</f>
        <v>0</v>
      </c>
      <c r="E20" s="114">
        <f>CO2eq!D46</f>
        <v>0</v>
      </c>
      <c r="F20" s="114">
        <f>CO2eq!E46</f>
        <v>0</v>
      </c>
      <c r="G20" s="114">
        <f>CO2eq!F46</f>
        <v>0</v>
      </c>
      <c r="H20" s="114">
        <f>CO2eq!G46</f>
        <v>0</v>
      </c>
      <c r="I20" s="114">
        <f>CO2eq!H46</f>
        <v>0</v>
      </c>
      <c r="J20" s="114">
        <f>CO2eq!I46</f>
        <v>0</v>
      </c>
      <c r="K20" s="114">
        <f>CO2eq!J46</f>
        <v>0</v>
      </c>
      <c r="L20" s="114">
        <f>CO2eq!K46</f>
        <v>0</v>
      </c>
      <c r="M20" s="114">
        <f>CO2eq!L46</f>
        <v>0</v>
      </c>
      <c r="N20" s="114">
        <f>CO2eq!M46</f>
        <v>0</v>
      </c>
      <c r="O20" s="114">
        <f>CO2eq!N46</f>
        <v>0</v>
      </c>
      <c r="P20" s="114">
        <f>CO2eq!O46</f>
        <v>0</v>
      </c>
      <c r="Q20" s="114">
        <f>CO2eq!P46</f>
        <v>0</v>
      </c>
      <c r="R20" s="114">
        <f>CO2eq!Q46</f>
        <v>0</v>
      </c>
      <c r="S20" s="114">
        <f>CO2eq!R46</f>
        <v>0</v>
      </c>
      <c r="T20" s="114">
        <f>CO2eq!S46</f>
        <v>0</v>
      </c>
      <c r="U20" s="114">
        <f>CO2eq!T46</f>
        <v>0</v>
      </c>
      <c r="V20" s="114">
        <f>CO2eq!U46</f>
        <v>0</v>
      </c>
      <c r="W20" s="114">
        <f>CO2eq!V46</f>
        <v>0</v>
      </c>
      <c r="X20" s="114">
        <f>CO2eq!W46</f>
        <v>0</v>
      </c>
      <c r="Y20" s="114">
        <f>CO2eq!X46</f>
        <v>0</v>
      </c>
      <c r="Z20" s="114">
        <f>CO2eq!Y46</f>
        <v>0</v>
      </c>
      <c r="AA20" s="114">
        <f>CO2eq!Z46</f>
        <v>0</v>
      </c>
      <c r="AB20" s="114">
        <f>CO2eq!AA46</f>
        <v>0</v>
      </c>
      <c r="AC20" s="114">
        <f>CO2eq!AB46</f>
        <v>0</v>
      </c>
      <c r="AD20" s="114">
        <f>CO2eq!AC46</f>
        <v>0</v>
      </c>
      <c r="AE20" s="114">
        <f>CO2eq!AD46</f>
        <v>0</v>
      </c>
      <c r="AF20" s="114">
        <f>CO2eq!AE46</f>
        <v>0</v>
      </c>
    </row>
    <row r="21" spans="1:32" x14ac:dyDescent="0.25">
      <c r="A21" s="6">
        <v>1</v>
      </c>
      <c r="B21" s="13" t="s">
        <v>872</v>
      </c>
      <c r="C21" s="13" t="s">
        <v>873</v>
      </c>
      <c r="D21" s="114">
        <f>CO2eq!C47</f>
        <v>0.81155969329919542</v>
      </c>
      <c r="E21" s="114">
        <f>CO2eq!D47</f>
        <v>1.0775843237998248</v>
      </c>
      <c r="F21" s="114">
        <f>CO2eq!E47</f>
        <v>1.7477806038410919</v>
      </c>
      <c r="G21" s="114">
        <f>CO2eq!F47</f>
        <v>2.5107126789532264</v>
      </c>
      <c r="H21" s="114">
        <f>CO2eq!G47</f>
        <v>1.99546508522245</v>
      </c>
      <c r="I21" s="114">
        <f>CO2eq!H47</f>
        <v>2.1776297876376121</v>
      </c>
      <c r="J21" s="114">
        <f>CO2eq!I47</f>
        <v>3.6367584671321915</v>
      </c>
      <c r="K21" s="114">
        <f>CO2eq!J47</f>
        <v>3.8159656691284249</v>
      </c>
      <c r="L21" s="114">
        <f>CO2eq!K47</f>
        <v>3.5398881319717188</v>
      </c>
      <c r="M21" s="114">
        <f>CO2eq!L47</f>
        <v>2.3238971691547241</v>
      </c>
      <c r="N21" s="114">
        <f>CO2eq!M47</f>
        <v>2.0299032714442764</v>
      </c>
      <c r="O21" s="114">
        <f>CO2eq!N47</f>
        <v>1.0946347887457661</v>
      </c>
      <c r="P21" s="114">
        <f>CO2eq!O47</f>
        <v>1.6906363496549632</v>
      </c>
      <c r="Q21" s="114">
        <f>CO2eq!P47</f>
        <v>1.592616693897549</v>
      </c>
      <c r="R21" s="114">
        <f>CO2eq!Q47</f>
        <v>3.2575886618520777</v>
      </c>
      <c r="S21" s="114">
        <f>CO2eq!R47</f>
        <v>3.5195741050253186</v>
      </c>
      <c r="T21" s="114">
        <f>CO2eq!S47</f>
        <v>3.6160868696744153</v>
      </c>
      <c r="U21" s="114">
        <f>CO2eq!T47</f>
        <v>2.441978180077681</v>
      </c>
      <c r="V21" s="114">
        <f>CO2eq!U47</f>
        <v>5.3662750359118041</v>
      </c>
      <c r="W21" s="114">
        <f>CO2eq!V47</f>
        <v>3.8023483788447798</v>
      </c>
      <c r="X21" s="114">
        <f>CO2eq!W47</f>
        <v>0.75180920029860232</v>
      </c>
      <c r="Y21" s="114">
        <f>CO2eq!X47</f>
        <v>1.4727978002398243</v>
      </c>
      <c r="Z21" s="114">
        <f>CO2eq!Y47</f>
        <v>9.6812155096349911E-2</v>
      </c>
      <c r="AA21" s="114">
        <f>CO2eq!Z47</f>
        <v>2.1075900747137313</v>
      </c>
      <c r="AB21" s="114">
        <f>CO2eq!AA47</f>
        <v>1.5535076827375447</v>
      </c>
      <c r="AC21" s="114">
        <f>CO2eq!AB47</f>
        <v>17.456861881870122</v>
      </c>
      <c r="AD21" s="114">
        <f>CO2eq!AC47</f>
        <v>1.646010569078499</v>
      </c>
      <c r="AE21" s="114">
        <f>CO2eq!AD47</f>
        <v>0.95720879391927904</v>
      </c>
      <c r="AF21" s="114">
        <f>CO2eq!AE47</f>
        <v>0.91427296490071064</v>
      </c>
    </row>
    <row r="22" spans="1:32" x14ac:dyDescent="0.25">
      <c r="A22" s="6">
        <v>1</v>
      </c>
      <c r="B22" s="13" t="s">
        <v>875</v>
      </c>
      <c r="C22" s="13" t="s">
        <v>852</v>
      </c>
      <c r="D22" s="114">
        <f>CO2eq!C34</f>
        <v>8.6827608546978414</v>
      </c>
      <c r="E22" s="114">
        <f>CO2eq!D34</f>
        <v>3.8292449585331845</v>
      </c>
      <c r="F22" s="114">
        <f>CO2eq!E34</f>
        <v>4.4592623132744524</v>
      </c>
      <c r="G22" s="114">
        <f>CO2eq!F34</f>
        <v>6.434374695001928</v>
      </c>
      <c r="H22" s="114">
        <f>CO2eq!G34</f>
        <v>6.3490974832138178</v>
      </c>
      <c r="I22" s="114">
        <f>CO2eq!H34</f>
        <v>10.074365783547252</v>
      </c>
      <c r="J22" s="114">
        <f>CO2eq!I34</f>
        <v>12.217453626230718</v>
      </c>
      <c r="K22" s="114">
        <f>CO2eq!J34</f>
        <v>16.942521348009389</v>
      </c>
      <c r="L22" s="114">
        <f>CO2eq!K34</f>
        <v>13.501982472606676</v>
      </c>
      <c r="M22" s="114">
        <f>CO2eq!L34</f>
        <v>10.753036677140411</v>
      </c>
      <c r="N22" s="114">
        <f>CO2eq!M34</f>
        <v>8.3387946865476206</v>
      </c>
      <c r="O22" s="114">
        <f>CO2eq!N34</f>
        <v>10.685138209138179</v>
      </c>
      <c r="P22" s="114">
        <f>CO2eq!O34</f>
        <v>9.0705310746872758</v>
      </c>
      <c r="Q22" s="114">
        <f>CO2eq!P34</f>
        <v>6.4329038111820172</v>
      </c>
      <c r="R22" s="114">
        <f>CO2eq!Q34</f>
        <v>7.6448506346544676</v>
      </c>
      <c r="S22" s="114">
        <f>CO2eq!R34</f>
        <v>9.8415915566385692</v>
      </c>
      <c r="T22" s="114">
        <f>CO2eq!S34</f>
        <v>10.365424235028609</v>
      </c>
      <c r="U22" s="114">
        <f>CO2eq!T34</f>
        <v>12.525759166078064</v>
      </c>
      <c r="V22" s="114">
        <f>CO2eq!U34</f>
        <v>18.420543242134105</v>
      </c>
      <c r="W22" s="114">
        <f>CO2eq!V34</f>
        <v>12.418646173352444</v>
      </c>
      <c r="X22" s="114">
        <f>CO2eq!W34</f>
        <v>10.936245271451991</v>
      </c>
      <c r="Y22" s="114">
        <f>CO2eq!X34</f>
        <v>13.723393179633895</v>
      </c>
      <c r="Z22" s="114">
        <f>CO2eq!Y34</f>
        <v>22.347486920349962</v>
      </c>
      <c r="AA22" s="114">
        <f>CO2eq!Z34</f>
        <v>19.898708618216677</v>
      </c>
      <c r="AB22" s="114">
        <f>CO2eq!AA34</f>
        <v>16.817770760129225</v>
      </c>
      <c r="AC22" s="114">
        <f>CO2eq!AB34</f>
        <v>21.055033155340446</v>
      </c>
      <c r="AD22" s="114">
        <f>CO2eq!AC34</f>
        <v>17.714829077391844</v>
      </c>
      <c r="AE22" s="114">
        <f>CO2eq!AD34</f>
        <v>32.044373545589032</v>
      </c>
      <c r="AF22" s="114">
        <f>CO2eq!AE34</f>
        <v>41.271894129469814</v>
      </c>
    </row>
    <row r="23" spans="1:32" x14ac:dyDescent="0.25">
      <c r="A23" s="6">
        <v>1</v>
      </c>
      <c r="B23" s="13" t="s">
        <v>876</v>
      </c>
      <c r="C23" s="13" t="s">
        <v>871</v>
      </c>
      <c r="D23" s="114">
        <f>CO2eq!C52</f>
        <v>10.103917952969216</v>
      </c>
      <c r="E23" s="114">
        <f>CO2eq!D52</f>
        <v>10.937988921581098</v>
      </c>
      <c r="F23" s="114">
        <f>CO2eq!E52</f>
        <v>12.472563815363264</v>
      </c>
      <c r="G23" s="114">
        <f>CO2eq!F52</f>
        <v>14.021931087973234</v>
      </c>
      <c r="H23" s="114">
        <f>CO2eq!G52</f>
        <v>16.427145040331819</v>
      </c>
      <c r="I23" s="114">
        <f>CO2eq!H52</f>
        <v>18.302258277317748</v>
      </c>
      <c r="J23" s="114">
        <f>CO2eq!I52</f>
        <v>20.15167321570144</v>
      </c>
      <c r="K23" s="114">
        <f>CO2eq!J52</f>
        <v>21.505156764896466</v>
      </c>
      <c r="L23" s="114">
        <f>CO2eq!K52</f>
        <v>22.9861188869953</v>
      </c>
      <c r="M23" s="114">
        <f>CO2eq!L52</f>
        <v>25.269978665453213</v>
      </c>
      <c r="N23" s="114">
        <f>CO2eq!M52</f>
        <v>26.657725062438924</v>
      </c>
      <c r="O23" s="114">
        <f>CO2eq!N52</f>
        <v>25.479036539464886</v>
      </c>
      <c r="P23" s="114">
        <f>CO2eq!O52</f>
        <v>25.288216791715499</v>
      </c>
      <c r="Q23" s="114">
        <f>CO2eq!P52</f>
        <v>21.33141557964959</v>
      </c>
      <c r="R23" s="114">
        <f>CO2eq!Q52</f>
        <v>21.203120574003314</v>
      </c>
      <c r="S23" s="114">
        <f>CO2eq!R52</f>
        <v>23.197505187384444</v>
      </c>
      <c r="T23" s="114">
        <f>CO2eq!S52</f>
        <v>21.947466924778052</v>
      </c>
      <c r="U23" s="114">
        <f>CO2eq!T52</f>
        <v>23.073269150635628</v>
      </c>
      <c r="V23" s="114">
        <f>CO2eq!U52</f>
        <v>24.309085714896291</v>
      </c>
      <c r="W23" s="114">
        <f>CO2eq!V52</f>
        <v>26.989397501708005</v>
      </c>
      <c r="X23" s="114">
        <f>CO2eq!W52</f>
        <v>28.167120243621284</v>
      </c>
      <c r="Y23" s="114">
        <f>CO2eq!X52</f>
        <v>26.737936608136625</v>
      </c>
      <c r="Z23" s="114">
        <f>CO2eq!Y52</f>
        <v>27.279280328199178</v>
      </c>
      <c r="AA23" s="114">
        <f>CO2eq!Z52</f>
        <v>29.374919432306754</v>
      </c>
      <c r="AB23" s="114">
        <f>CO2eq!AA52</f>
        <v>28.468222985497768</v>
      </c>
      <c r="AC23" s="114">
        <f>CO2eq!AB52</f>
        <v>27.030824542249238</v>
      </c>
      <c r="AD23" s="114">
        <f>CO2eq!AC52</f>
        <v>28.828255630603504</v>
      </c>
      <c r="AE23" s="114">
        <f>CO2eq!AD52</f>
        <v>29.825630154650938</v>
      </c>
      <c r="AF23" s="114">
        <f>CO2eq!AE52</f>
        <v>28.703400442506275</v>
      </c>
    </row>
    <row r="24" spans="1:32" x14ac:dyDescent="0.25">
      <c r="A24" s="6">
        <v>1</v>
      </c>
      <c r="B24" s="6" t="s">
        <v>877</v>
      </c>
      <c r="C24" s="31" t="s">
        <v>722</v>
      </c>
      <c r="D24" s="119">
        <f t="shared" ref="D24:AD24" si="5">SUM(D25:D28)</f>
        <v>21.072789575579542</v>
      </c>
      <c r="E24" s="119">
        <f t="shared" si="5"/>
        <v>21.502749039340465</v>
      </c>
      <c r="F24" s="119">
        <f t="shared" si="5"/>
        <v>21.671585626172643</v>
      </c>
      <c r="G24" s="119">
        <f t="shared" si="5"/>
        <v>21.411051169470539</v>
      </c>
      <c r="H24" s="119">
        <f t="shared" si="5"/>
        <v>21.492075564346401</v>
      </c>
      <c r="I24" s="119">
        <f t="shared" si="5"/>
        <v>22.816676985636477</v>
      </c>
      <c r="J24" s="119">
        <f t="shared" si="5"/>
        <v>37.677085770020184</v>
      </c>
      <c r="K24" s="119">
        <f t="shared" si="5"/>
        <v>38.961349659344584</v>
      </c>
      <c r="L24" s="119">
        <f t="shared" si="5"/>
        <v>39.881012143432947</v>
      </c>
      <c r="M24" s="119">
        <f t="shared" si="5"/>
        <v>40.550893757316238</v>
      </c>
      <c r="N24" s="119">
        <f t="shared" si="5"/>
        <v>41.494428743295231</v>
      </c>
      <c r="O24" s="119">
        <f t="shared" si="5"/>
        <v>39.136956534396219</v>
      </c>
      <c r="P24" s="119">
        <f t="shared" si="5"/>
        <v>35.70527122721569</v>
      </c>
      <c r="Q24" s="119">
        <f t="shared" si="5"/>
        <v>39.221467504241595</v>
      </c>
      <c r="R24" s="119">
        <f t="shared" si="5"/>
        <v>46.090775986458802</v>
      </c>
      <c r="S24" s="119">
        <f t="shared" si="5"/>
        <v>26.527619783272286</v>
      </c>
      <c r="T24" s="119">
        <f t="shared" si="5"/>
        <v>32.252158944321515</v>
      </c>
      <c r="U24" s="119">
        <f t="shared" si="5"/>
        <v>33.706998537670941</v>
      </c>
      <c r="V24" s="119">
        <f t="shared" si="5"/>
        <v>32.959007491216184</v>
      </c>
      <c r="W24" s="119">
        <f t="shared" si="5"/>
        <v>32.676598836635691</v>
      </c>
      <c r="X24" s="119">
        <f t="shared" si="5"/>
        <v>39.450325846613154</v>
      </c>
      <c r="Y24" s="119">
        <f t="shared" si="5"/>
        <v>44.90847284345675</v>
      </c>
      <c r="Z24" s="119">
        <f t="shared" si="5"/>
        <v>47.541615367799906</v>
      </c>
      <c r="AA24" s="119">
        <f t="shared" si="5"/>
        <v>51.825925730116502</v>
      </c>
      <c r="AB24" s="119">
        <f t="shared" si="5"/>
        <v>60.427768468689493</v>
      </c>
      <c r="AC24" s="119">
        <f t="shared" si="5"/>
        <v>69.171063024533524</v>
      </c>
      <c r="AD24" s="119">
        <f t="shared" si="5"/>
        <v>71.176940974376635</v>
      </c>
      <c r="AE24" s="119">
        <f>SUM(AE25:AE28)</f>
        <v>79.177269094753996</v>
      </c>
      <c r="AF24" s="119">
        <f>SUM(AF25:AF28)</f>
        <v>86.61863140365449</v>
      </c>
    </row>
    <row r="25" spans="1:32" x14ac:dyDescent="0.25">
      <c r="A25" s="6">
        <v>1</v>
      </c>
      <c r="B25" s="13" t="s">
        <v>878</v>
      </c>
      <c r="C25" s="13" t="s">
        <v>724</v>
      </c>
      <c r="D25" s="114">
        <f>CO2eq!C426</f>
        <v>9.8818588602850905</v>
      </c>
      <c r="E25" s="114">
        <f>CO2eq!D426</f>
        <v>10.177376887042188</v>
      </c>
      <c r="F25" s="114">
        <f>CO2eq!E426</f>
        <v>10.513241714657974</v>
      </c>
      <c r="G25" s="114">
        <f>CO2eq!F426</f>
        <v>11.07377818205779</v>
      </c>
      <c r="H25" s="114">
        <f>CO2eq!G426</f>
        <v>11.642749986944223</v>
      </c>
      <c r="I25" s="114">
        <f>CO2eq!H426</f>
        <v>12.216791241563486</v>
      </c>
      <c r="J25" s="114">
        <f>CO2eq!I426</f>
        <v>12.818162972151434</v>
      </c>
      <c r="K25" s="114">
        <f>CO2eq!J426</f>
        <v>13.453286438765126</v>
      </c>
      <c r="L25" s="114">
        <f>CO2eq!K426</f>
        <v>14.107574038819557</v>
      </c>
      <c r="M25" s="114">
        <f>CO2eq!L426</f>
        <v>14.761152362977644</v>
      </c>
      <c r="N25" s="114">
        <f>CO2eq!M426</f>
        <v>15.384367137021361</v>
      </c>
      <c r="O25" s="114">
        <f>CO2eq!N426</f>
        <v>16.01324780628433</v>
      </c>
      <c r="P25" s="114">
        <f>CO2eq!O426</f>
        <v>16.630121857625518</v>
      </c>
      <c r="Q25" s="114">
        <f>CO2eq!P426</f>
        <v>17.317473708325437</v>
      </c>
      <c r="R25" s="114">
        <f>CO2eq!Q426</f>
        <v>17.967883294242341</v>
      </c>
      <c r="S25" s="114">
        <f>CO2eq!R426</f>
        <v>18.50226639116083</v>
      </c>
      <c r="T25" s="114">
        <f>CO2eq!S426</f>
        <v>19.941010612356184</v>
      </c>
      <c r="U25" s="114">
        <f>CO2eq!T426</f>
        <v>21.35034309138166</v>
      </c>
      <c r="V25" s="114">
        <f>CO2eq!U426</f>
        <v>22.858651422386359</v>
      </c>
      <c r="W25" s="114">
        <f>CO2eq!V426</f>
        <v>26.524301865642702</v>
      </c>
      <c r="X25" s="114">
        <f>CO2eq!W426</f>
        <v>29.943671796160903</v>
      </c>
      <c r="Y25" s="114">
        <f>CO2eq!X426</f>
        <v>35.416211585477804</v>
      </c>
      <c r="Z25" s="114">
        <f>CO2eq!Y426</f>
        <v>39.334826940134718</v>
      </c>
      <c r="AA25" s="114">
        <f>CO2eq!Z426</f>
        <v>43.790473794086637</v>
      </c>
      <c r="AB25" s="114">
        <f>CO2eq!AA426</f>
        <v>49.094376675962643</v>
      </c>
      <c r="AC25" s="114">
        <f>CO2eq!AB426</f>
        <v>55.821118182763321</v>
      </c>
      <c r="AD25" s="114">
        <f>CO2eq!AC426</f>
        <v>61.015953594971336</v>
      </c>
      <c r="AE25" s="114">
        <f>CO2eq!AD426</f>
        <v>68.491105426287177</v>
      </c>
      <c r="AF25" s="114">
        <f>CO2eq!AE426</f>
        <v>75.025031120007554</v>
      </c>
    </row>
    <row r="26" spans="1:32" x14ac:dyDescent="0.25">
      <c r="A26" s="6">
        <v>1</v>
      </c>
      <c r="B26" s="13" t="s">
        <v>879</v>
      </c>
      <c r="C26" s="13" t="s">
        <v>880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0</v>
      </c>
      <c r="X26" s="114">
        <f>CO2eq!W430</f>
        <v>0</v>
      </c>
      <c r="Y26" s="114">
        <f>CO2eq!X430</f>
        <v>0</v>
      </c>
      <c r="Z26" s="114">
        <f>CO2eq!Y430</f>
        <v>0</v>
      </c>
      <c r="AA26" s="114">
        <f>CO2eq!Z430</f>
        <v>0</v>
      </c>
      <c r="AB26" s="114">
        <f>CO2eq!AA430</f>
        <v>0</v>
      </c>
      <c r="AC26" s="114">
        <f>CO2eq!AB430</f>
        <v>0</v>
      </c>
      <c r="AD26" s="114">
        <f>CO2eq!AC430</f>
        <v>0</v>
      </c>
      <c r="AE26" s="114">
        <f>CO2eq!AD430</f>
        <v>0</v>
      </c>
      <c r="AF26" s="114">
        <f>CO2eq!AE430</f>
        <v>0</v>
      </c>
    </row>
    <row r="27" spans="1:32" x14ac:dyDescent="0.25">
      <c r="A27" s="6">
        <v>1</v>
      </c>
      <c r="B27" s="13" t="s">
        <v>881</v>
      </c>
      <c r="C27" s="13" t="s">
        <v>882</v>
      </c>
      <c r="D27" s="114">
        <f>CO2eq!C431</f>
        <v>0.24032718571127368</v>
      </c>
      <c r="E27" s="114">
        <f>CO2eq!D431</f>
        <v>0.24882487445432769</v>
      </c>
      <c r="F27" s="114">
        <f>CO2eq!E431</f>
        <v>0.25534873586098661</v>
      </c>
      <c r="G27" s="114">
        <f>CO2eq!F431</f>
        <v>0.26309653100953079</v>
      </c>
      <c r="H27" s="114">
        <f>CO2eq!G431</f>
        <v>0.26930081868242445</v>
      </c>
      <c r="I27" s="114">
        <f>CO2eq!H431</f>
        <v>0.27981626998275339</v>
      </c>
      <c r="J27" s="114">
        <f>CO2eq!I431</f>
        <v>0.28895553775253713</v>
      </c>
      <c r="K27" s="114">
        <f>CO2eq!J431</f>
        <v>0.29894887363882722</v>
      </c>
      <c r="L27" s="114">
        <f>CO2eq!K431</f>
        <v>0.30538032191055592</v>
      </c>
      <c r="M27" s="114">
        <f>CO2eq!L431</f>
        <v>0.3058562466271349</v>
      </c>
      <c r="N27" s="114">
        <f>CO2eq!M431</f>
        <v>0.31346412659153433</v>
      </c>
      <c r="O27" s="114">
        <f>CO2eq!N431</f>
        <v>0.31994115765558656</v>
      </c>
      <c r="P27" s="114">
        <f>CO2eq!O431</f>
        <v>0.3435592333927116</v>
      </c>
      <c r="Q27" s="114">
        <f>CO2eq!P431</f>
        <v>0.3408251467532839</v>
      </c>
      <c r="R27" s="114">
        <f>CO2eq!Q431</f>
        <v>0.31929910962421021</v>
      </c>
      <c r="S27" s="114">
        <f>CO2eq!R431</f>
        <v>0.3067398637490425</v>
      </c>
      <c r="T27" s="114">
        <f>CO2eq!S431</f>
        <v>0.31637389777535441</v>
      </c>
      <c r="U27" s="114">
        <f>CO2eq!T431</f>
        <v>0.32581029574987941</v>
      </c>
      <c r="V27" s="114">
        <f>CO2eq!U431</f>
        <v>0.34153011715444015</v>
      </c>
      <c r="W27" s="114">
        <f>CO2eq!V431</f>
        <v>0.32958461333969519</v>
      </c>
      <c r="X27" s="114">
        <f>CO2eq!W431</f>
        <v>0.32962436676302675</v>
      </c>
      <c r="Y27" s="114">
        <f>CO2eq!X431</f>
        <v>0.31942663574912988</v>
      </c>
      <c r="Z27" s="114">
        <f>CO2eq!Y431</f>
        <v>0.36827503368926229</v>
      </c>
      <c r="AA27" s="114">
        <f>CO2eq!Z431</f>
        <v>0.41485310449184676</v>
      </c>
      <c r="AB27" s="114">
        <f>CO2eq!AA431</f>
        <v>0.5214147790415018</v>
      </c>
      <c r="AC27" s="114">
        <f>CO2eq!AB431</f>
        <v>0.48198606025692892</v>
      </c>
      <c r="AD27" s="114">
        <f>CO2eq!AC431</f>
        <v>0.60004930157480596</v>
      </c>
      <c r="AE27" s="114">
        <f>CO2eq!AD431</f>
        <v>0.53269974996272773</v>
      </c>
      <c r="AF27" s="114">
        <f>CO2eq!AE431</f>
        <v>0.55182310655805122</v>
      </c>
    </row>
    <row r="28" spans="1:32" x14ac:dyDescent="0.25">
      <c r="A28" s="6">
        <v>1</v>
      </c>
      <c r="B28" s="13" t="s">
        <v>884</v>
      </c>
      <c r="C28" s="13" t="s">
        <v>874</v>
      </c>
      <c r="D28" s="114">
        <f>CO2eq!C434</f>
        <v>10.950603529583177</v>
      </c>
      <c r="E28" s="114">
        <f>CO2eq!D434</f>
        <v>11.076547277843947</v>
      </c>
      <c r="F28" s="114">
        <f>CO2eq!E434</f>
        <v>10.902995175653682</v>
      </c>
      <c r="G28" s="114">
        <f>CO2eq!F434</f>
        <v>10.074176456403219</v>
      </c>
      <c r="H28" s="114">
        <f>CO2eq!G434</f>
        <v>9.5800247587197536</v>
      </c>
      <c r="I28" s="114">
        <f>CO2eq!H434</f>
        <v>10.320069474090237</v>
      </c>
      <c r="J28" s="114">
        <f>CO2eq!I434</f>
        <v>24.569967260116215</v>
      </c>
      <c r="K28" s="114">
        <f>CO2eq!J434</f>
        <v>25.209114346940634</v>
      </c>
      <c r="L28" s="114">
        <f>CO2eq!K434</f>
        <v>25.468057782702836</v>
      </c>
      <c r="M28" s="114">
        <f>CO2eq!L434</f>
        <v>25.483885147711458</v>
      </c>
      <c r="N28" s="114">
        <f>CO2eq!M434</f>
        <v>25.79659747968234</v>
      </c>
      <c r="O28" s="114">
        <f>CO2eq!N434</f>
        <v>22.803767570456301</v>
      </c>
      <c r="P28" s="114">
        <f>CO2eq!O434</f>
        <v>18.731590136197465</v>
      </c>
      <c r="Q28" s="114">
        <f>CO2eq!P434</f>
        <v>21.563168649162876</v>
      </c>
      <c r="R28" s="114">
        <f>CO2eq!Q434</f>
        <v>27.803593582592249</v>
      </c>
      <c r="S28" s="114">
        <f>CO2eq!R434</f>
        <v>7.7186135283624129</v>
      </c>
      <c r="T28" s="114">
        <f>CO2eq!S434</f>
        <v>11.99477443418998</v>
      </c>
      <c r="U28" s="114">
        <f>CO2eq!T434</f>
        <v>12.030845150539399</v>
      </c>
      <c r="V28" s="114">
        <f>CO2eq!U434</f>
        <v>9.7588259516753801</v>
      </c>
      <c r="W28" s="114">
        <f>CO2eq!V434</f>
        <v>5.8227123576532964</v>
      </c>
      <c r="X28" s="114">
        <f>CO2eq!W434</f>
        <v>9.17702968368922</v>
      </c>
      <c r="Y28" s="114">
        <f>CO2eq!X434</f>
        <v>9.1728346222298178</v>
      </c>
      <c r="Z28" s="114">
        <f>CO2eq!Y434</f>
        <v>7.8385133939759211</v>
      </c>
      <c r="AA28" s="114">
        <f>CO2eq!Z434</f>
        <v>7.6205988315380191</v>
      </c>
      <c r="AB28" s="114">
        <f>CO2eq!AA434</f>
        <v>10.81197701368535</v>
      </c>
      <c r="AC28" s="114">
        <f>CO2eq!AB434</f>
        <v>12.867958781513277</v>
      </c>
      <c r="AD28" s="114">
        <f>CO2eq!AC434</f>
        <v>9.5609380778304924</v>
      </c>
      <c r="AE28" s="114">
        <f>CO2eq!AD434</f>
        <v>10.153463918504087</v>
      </c>
      <c r="AF28" s="114">
        <f>CO2eq!AE434</f>
        <v>11.041777177088896</v>
      </c>
    </row>
    <row r="29" spans="1:32" x14ac:dyDescent="0.25">
      <c r="A29" s="6">
        <v>1</v>
      </c>
      <c r="B29" s="6" t="s">
        <v>885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886</v>
      </c>
      <c r="C30" s="13" t="s">
        <v>845</v>
      </c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</row>
    <row r="31" spans="1:32" x14ac:dyDescent="0.25">
      <c r="A31" s="6">
        <v>1</v>
      </c>
      <c r="B31" s="13" t="s">
        <v>887</v>
      </c>
      <c r="C31" s="13" t="s">
        <v>862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</row>
    <row r="32" spans="1:32" x14ac:dyDescent="0.25">
      <c r="A32" s="6">
        <v>1</v>
      </c>
      <c r="B32" s="6" t="s">
        <v>888</v>
      </c>
      <c r="C32" s="31" t="s">
        <v>844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889</v>
      </c>
      <c r="C33" s="13" t="s">
        <v>391</v>
      </c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</row>
    <row r="34" spans="1:32" x14ac:dyDescent="0.25">
      <c r="A34" s="6">
        <v>1</v>
      </c>
      <c r="B34" s="13" t="s">
        <v>890</v>
      </c>
      <c r="C34" s="13" t="s">
        <v>744</v>
      </c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  <c r="AA34" s="123"/>
      <c r="AB34" s="123"/>
      <c r="AC34" s="123"/>
      <c r="AD34" s="123"/>
      <c r="AE34" s="123"/>
      <c r="AF34" s="123"/>
    </row>
    <row r="35" spans="1:32" x14ac:dyDescent="0.25">
      <c r="A35" s="6">
        <v>2</v>
      </c>
      <c r="B35" s="6" t="s">
        <v>838</v>
      </c>
      <c r="C35" s="31" t="s">
        <v>847</v>
      </c>
      <c r="D35" s="32">
        <f t="shared" ref="D35:AD35" si="8">SUM(D36:D39)+D42</f>
        <v>212.2037058666009</v>
      </c>
      <c r="E35" s="32">
        <f t="shared" si="8"/>
        <v>136.48428272057916</v>
      </c>
      <c r="F35" s="32">
        <f t="shared" si="8"/>
        <v>80.693566847062286</v>
      </c>
      <c r="G35" s="32">
        <f t="shared" si="8"/>
        <v>85.764336961706533</v>
      </c>
      <c r="H35" s="32">
        <f t="shared" si="8"/>
        <v>135.60606784608561</v>
      </c>
      <c r="I35" s="32">
        <f t="shared" si="8"/>
        <v>177.09149073560835</v>
      </c>
      <c r="J35" s="32">
        <f t="shared" si="8"/>
        <v>315.25665244173854</v>
      </c>
      <c r="K35" s="32">
        <f t="shared" si="8"/>
        <v>441.47213759325967</v>
      </c>
      <c r="L35" s="32">
        <f t="shared" si="8"/>
        <v>553.6263886282361</v>
      </c>
      <c r="M35" s="32">
        <f t="shared" si="8"/>
        <v>742.91034670074282</v>
      </c>
      <c r="N35" s="32">
        <f t="shared" si="8"/>
        <v>522.67524697052318</v>
      </c>
      <c r="O35" s="32">
        <f t="shared" si="8"/>
        <v>404.27763150927302</v>
      </c>
      <c r="P35" s="32">
        <f t="shared" si="8"/>
        <v>425.35608928445504</v>
      </c>
      <c r="Q35" s="32">
        <f t="shared" si="8"/>
        <v>558.6224058599463</v>
      </c>
      <c r="R35" s="32">
        <f t="shared" si="8"/>
        <v>711.16774205646948</v>
      </c>
      <c r="S35" s="32">
        <f t="shared" si="8"/>
        <v>524.12259951137764</v>
      </c>
      <c r="T35" s="32">
        <f t="shared" si="8"/>
        <v>583.72141678843548</v>
      </c>
      <c r="U35" s="32">
        <f t="shared" si="8"/>
        <v>998.43843691400684</v>
      </c>
      <c r="V35" s="32">
        <f t="shared" si="8"/>
        <v>969.81690935472591</v>
      </c>
      <c r="W35" s="32">
        <f t="shared" si="8"/>
        <v>888.53549732126658</v>
      </c>
      <c r="X35" s="32">
        <f t="shared" si="8"/>
        <v>1131.1391775952245</v>
      </c>
      <c r="Y35" s="32">
        <f t="shared" si="8"/>
        <v>1271.3597463350904</v>
      </c>
      <c r="Z35" s="32">
        <f t="shared" si="8"/>
        <v>1443.4441227932014</v>
      </c>
      <c r="AA35" s="32">
        <f t="shared" si="8"/>
        <v>1605.0311470438676</v>
      </c>
      <c r="AB35" s="32">
        <f t="shared" si="8"/>
        <v>1407.1295196702276</v>
      </c>
      <c r="AC35" s="32">
        <f t="shared" si="8"/>
        <v>1123.4013266717486</v>
      </c>
      <c r="AD35" s="32">
        <f t="shared" si="8"/>
        <v>1673.433679126141</v>
      </c>
      <c r="AE35" s="32">
        <f>SUM(AE36:AE39)+AE42</f>
        <v>1470.7449367229337</v>
      </c>
      <c r="AF35" s="32">
        <f>SUM(AF36:AF39)+AF42</f>
        <v>1818.1673963809972</v>
      </c>
    </row>
    <row r="36" spans="1:32" x14ac:dyDescent="0.25">
      <c r="A36" s="6">
        <v>2</v>
      </c>
      <c r="B36" s="13" t="s">
        <v>839</v>
      </c>
      <c r="C36" s="13" t="s">
        <v>856</v>
      </c>
      <c r="D36" s="114">
        <v>2.4958801526030405</v>
      </c>
      <c r="E36" s="114">
        <v>9.8502544573517028</v>
      </c>
      <c r="F36" s="114">
        <v>6.0795409986135596</v>
      </c>
      <c r="G36" s="114">
        <v>6.8364537771554534</v>
      </c>
      <c r="H36" s="114">
        <v>11.1434263723539</v>
      </c>
      <c r="I36" s="114">
        <v>13.920458745756109</v>
      </c>
      <c r="J36" s="114">
        <v>23.806582382290561</v>
      </c>
      <c r="K36" s="114">
        <v>22.801920204546153</v>
      </c>
      <c r="L36" s="114">
        <v>28.320393702033094</v>
      </c>
      <c r="M36" s="114">
        <v>35.899967198138235</v>
      </c>
      <c r="N36" s="114">
        <v>24.807324020858168</v>
      </c>
      <c r="O36" s="114">
        <v>21.062160404795751</v>
      </c>
      <c r="P36" s="114">
        <v>21.5588183376153</v>
      </c>
      <c r="Q36" s="114">
        <v>26.384982937488488</v>
      </c>
      <c r="R36" s="114">
        <v>33.980097016125576</v>
      </c>
      <c r="S36" s="114">
        <v>26.85746896924239</v>
      </c>
      <c r="T36" s="114">
        <v>29.52053089554169</v>
      </c>
      <c r="U36" s="114">
        <v>49.54272877770623</v>
      </c>
      <c r="V36" s="114">
        <v>45.258987793126195</v>
      </c>
      <c r="W36" s="114">
        <v>41.636618275806065</v>
      </c>
      <c r="X36" s="114">
        <v>52.559541783575291</v>
      </c>
      <c r="Y36" s="114">
        <v>57.95297465848391</v>
      </c>
      <c r="Z36" s="114">
        <v>63.279154337166005</v>
      </c>
      <c r="AA36" s="114">
        <v>74.697763299008017</v>
      </c>
      <c r="AB36" s="114">
        <v>65.337268810753756</v>
      </c>
      <c r="AC36" s="114">
        <v>56.957410851357487</v>
      </c>
      <c r="AD36" s="114">
        <v>67.678620510738909</v>
      </c>
      <c r="AE36" s="114">
        <v>83.857405065827663</v>
      </c>
      <c r="AF36" s="114">
        <v>84.946737937074928</v>
      </c>
    </row>
    <row r="37" spans="1:32" x14ac:dyDescent="0.25">
      <c r="A37" s="6">
        <v>2</v>
      </c>
      <c r="B37" s="13" t="s">
        <v>842</v>
      </c>
      <c r="C37" s="13" t="s">
        <v>859</v>
      </c>
      <c r="D37" s="114">
        <v>13.537596100744089</v>
      </c>
      <c r="E37" s="114">
        <v>1.4017413288287548</v>
      </c>
      <c r="F37" s="114">
        <v>0.8651496177040523</v>
      </c>
      <c r="G37" s="114">
        <v>0.97286215737442761</v>
      </c>
      <c r="H37" s="114">
        <v>1.5857662721830152</v>
      </c>
      <c r="I37" s="114">
        <v>1.9809521088684823</v>
      </c>
      <c r="J37" s="114">
        <v>3.3877978044026178</v>
      </c>
      <c r="K37" s="114">
        <v>13.283302140475831</v>
      </c>
      <c r="L37" s="114">
        <v>16.772943247456194</v>
      </c>
      <c r="M37" s="114">
        <v>21.629032924901438</v>
      </c>
      <c r="N37" s="114">
        <v>15.878161616093831</v>
      </c>
      <c r="O37" s="114">
        <v>13.470699440805801</v>
      </c>
      <c r="P37" s="114">
        <v>14.016546506650096</v>
      </c>
      <c r="Q37" s="114">
        <v>18.337164186157832</v>
      </c>
      <c r="R37" s="114">
        <v>25.40904596583589</v>
      </c>
      <c r="S37" s="114">
        <v>20.145101431611103</v>
      </c>
      <c r="T37" s="114">
        <v>22.601692199020285</v>
      </c>
      <c r="U37" s="114">
        <v>36.483757260840932</v>
      </c>
      <c r="V37" s="114">
        <v>34.651679211747428</v>
      </c>
      <c r="W37" s="114">
        <v>32.654866992638077</v>
      </c>
      <c r="X37" s="114">
        <v>44.420594130740902</v>
      </c>
      <c r="Y37" s="114">
        <v>49.798803462856057</v>
      </c>
      <c r="Z37" s="114">
        <v>50.886531355774302</v>
      </c>
      <c r="AA37" s="114">
        <v>65.766980753661088</v>
      </c>
      <c r="AB37" s="114">
        <v>58.124119849249958</v>
      </c>
      <c r="AC37" s="114">
        <v>52.65595485180021</v>
      </c>
      <c r="AD37" s="114">
        <v>69.918136206720533</v>
      </c>
      <c r="AE37" s="114">
        <v>58.838841466390505</v>
      </c>
      <c r="AF37" s="114">
        <v>63.994584797885459</v>
      </c>
    </row>
    <row r="38" spans="1:32" x14ac:dyDescent="0.25">
      <c r="A38" s="6">
        <v>2</v>
      </c>
      <c r="B38" s="13" t="s">
        <v>846</v>
      </c>
      <c r="C38" s="13" t="s">
        <v>837</v>
      </c>
      <c r="D38" s="114">
        <v>174.48289415451782</v>
      </c>
      <c r="E38" s="114">
        <v>115.2569448558035</v>
      </c>
      <c r="F38" s="114">
        <v>69.130375002035393</v>
      </c>
      <c r="G38" s="114">
        <v>71.956956826806604</v>
      </c>
      <c r="H38" s="114">
        <v>112.5333276656641</v>
      </c>
      <c r="I38" s="114">
        <v>147.63668306508157</v>
      </c>
      <c r="J38" s="114">
        <v>259.24949585023387</v>
      </c>
      <c r="K38" s="114">
        <v>364.73507595551212</v>
      </c>
      <c r="L38" s="114">
        <v>442.25310386976491</v>
      </c>
      <c r="M38" s="114">
        <v>612.47292999962235</v>
      </c>
      <c r="N38" s="114">
        <v>434.08294931987263</v>
      </c>
      <c r="O38" s="114">
        <v>343.96480091202847</v>
      </c>
      <c r="P38" s="114">
        <v>347.21429778224172</v>
      </c>
      <c r="Q38" s="114">
        <v>476.3770143956786</v>
      </c>
      <c r="R38" s="114">
        <v>585.91607180462302</v>
      </c>
      <c r="S38" s="114">
        <v>438.88673615148633</v>
      </c>
      <c r="T38" s="114">
        <v>486.07561273840736</v>
      </c>
      <c r="U38" s="114">
        <v>825.78662004370142</v>
      </c>
      <c r="V38" s="114">
        <v>806.6491262642636</v>
      </c>
      <c r="W38" s="114">
        <v>737.83412444541705</v>
      </c>
      <c r="X38" s="114">
        <v>942.67039746558885</v>
      </c>
      <c r="Y38" s="114">
        <v>1038.6024904440494</v>
      </c>
      <c r="Z38" s="114">
        <v>1124.7835598946731</v>
      </c>
      <c r="AA38" s="114">
        <v>1264.5332079806394</v>
      </c>
      <c r="AB38" s="114">
        <v>1112.1071217340445</v>
      </c>
      <c r="AC38" s="114">
        <v>904.42777056405748</v>
      </c>
      <c r="AD38" s="114">
        <v>1330.6484847586817</v>
      </c>
      <c r="AE38" s="114">
        <v>1191.6653735240491</v>
      </c>
      <c r="AF38" s="114">
        <v>1486.4476471634957</v>
      </c>
    </row>
    <row r="39" spans="1:32" x14ac:dyDescent="0.25">
      <c r="A39" s="6">
        <v>2</v>
      </c>
      <c r="B39" s="13" t="s">
        <v>849</v>
      </c>
      <c r="C39" s="13" t="s">
        <v>896</v>
      </c>
      <c r="D39" s="32">
        <f t="shared" ref="D39:AD39" si="9">D40+D41</f>
        <v>21.687335458735969</v>
      </c>
      <c r="E39" s="32">
        <f t="shared" si="9"/>
        <v>9.9753420785952045</v>
      </c>
      <c r="F39" s="32">
        <f t="shared" si="9"/>
        <v>4.618501228709281</v>
      </c>
      <c r="G39" s="32">
        <f t="shared" si="9"/>
        <v>5.9980642003700462</v>
      </c>
      <c r="H39" s="32">
        <f t="shared" si="9"/>
        <v>10.343547535884605</v>
      </c>
      <c r="I39" s="32">
        <f t="shared" si="9"/>
        <v>13.553396815902165</v>
      </c>
      <c r="J39" s="32">
        <f t="shared" si="9"/>
        <v>28.812776404811494</v>
      </c>
      <c r="K39" s="32">
        <f t="shared" si="9"/>
        <v>40.651839292725569</v>
      </c>
      <c r="L39" s="32">
        <f t="shared" si="9"/>
        <v>66.279947808981888</v>
      </c>
      <c r="M39" s="32">
        <f t="shared" si="9"/>
        <v>72.908416578080846</v>
      </c>
      <c r="N39" s="32">
        <f t="shared" si="9"/>
        <v>47.906812013698548</v>
      </c>
      <c r="O39" s="32">
        <f t="shared" si="9"/>
        <v>25.779970751643035</v>
      </c>
      <c r="P39" s="32">
        <f t="shared" si="9"/>
        <v>42.566426657947915</v>
      </c>
      <c r="Q39" s="32">
        <f t="shared" si="9"/>
        <v>37.523244340621289</v>
      </c>
      <c r="R39" s="32">
        <f t="shared" si="9"/>
        <v>65.862527269885106</v>
      </c>
      <c r="S39" s="32">
        <f t="shared" si="9"/>
        <v>38.233292959037833</v>
      </c>
      <c r="T39" s="32">
        <f t="shared" si="9"/>
        <v>45.52358095546613</v>
      </c>
      <c r="U39" s="32">
        <f t="shared" si="9"/>
        <v>86.625330831758262</v>
      </c>
      <c r="V39" s="32">
        <f t="shared" si="9"/>
        <v>83.257116085588706</v>
      </c>
      <c r="W39" s="32">
        <f t="shared" si="9"/>
        <v>76.409887607405409</v>
      </c>
      <c r="X39" s="32">
        <f t="shared" si="9"/>
        <v>91.488644215319539</v>
      </c>
      <c r="Y39" s="32">
        <f t="shared" si="9"/>
        <v>125.00547776970105</v>
      </c>
      <c r="Z39" s="32">
        <f t="shared" si="9"/>
        <v>204.49487720558793</v>
      </c>
      <c r="AA39" s="32">
        <f t="shared" si="9"/>
        <v>200.0331950105589</v>
      </c>
      <c r="AB39" s="32">
        <f t="shared" si="9"/>
        <v>171.56100927617948</v>
      </c>
      <c r="AC39" s="32">
        <f t="shared" si="9"/>
        <v>109.36019040453336</v>
      </c>
      <c r="AD39" s="32">
        <f t="shared" si="9"/>
        <v>205.18843765000003</v>
      </c>
      <c r="AE39" s="32">
        <f>AE40+AE41</f>
        <v>136.38331666666662</v>
      </c>
      <c r="AF39" s="32">
        <f>AF40+AF41</f>
        <v>182.77842648254116</v>
      </c>
    </row>
    <row r="40" spans="1:32" x14ac:dyDescent="0.25">
      <c r="A40" s="6">
        <v>2</v>
      </c>
      <c r="B40" s="13" t="s">
        <v>853</v>
      </c>
      <c r="C40" s="13" t="s">
        <v>891</v>
      </c>
      <c r="D40" s="114">
        <v>0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  <c r="S40" s="114">
        <v>0</v>
      </c>
      <c r="T40" s="114">
        <v>0</v>
      </c>
      <c r="U40" s="114">
        <v>0</v>
      </c>
      <c r="V40" s="114">
        <v>0</v>
      </c>
      <c r="W40" s="114">
        <v>0</v>
      </c>
      <c r="X40" s="114">
        <v>0</v>
      </c>
      <c r="Y40" s="114">
        <v>0</v>
      </c>
      <c r="Z40" s="114">
        <v>0</v>
      </c>
      <c r="AA40" s="114">
        <v>0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</row>
    <row r="41" spans="1:32" x14ac:dyDescent="0.25">
      <c r="A41" s="6">
        <v>2</v>
      </c>
      <c r="B41" s="13" t="s">
        <v>855</v>
      </c>
      <c r="C41" s="13" t="s">
        <v>848</v>
      </c>
      <c r="D41" s="114">
        <v>21.687335458735969</v>
      </c>
      <c r="E41" s="114">
        <v>9.9753420785952045</v>
      </c>
      <c r="F41" s="114">
        <v>4.618501228709281</v>
      </c>
      <c r="G41" s="114">
        <v>5.9980642003700462</v>
      </c>
      <c r="H41" s="114">
        <v>10.343547535884605</v>
      </c>
      <c r="I41" s="114">
        <v>13.553396815902165</v>
      </c>
      <c r="J41" s="114">
        <v>28.812776404811494</v>
      </c>
      <c r="K41" s="114">
        <v>40.651839292725569</v>
      </c>
      <c r="L41" s="114">
        <v>66.279947808981888</v>
      </c>
      <c r="M41" s="114">
        <v>72.908416578080846</v>
      </c>
      <c r="N41" s="114">
        <v>47.906812013698548</v>
      </c>
      <c r="O41" s="114">
        <v>25.779970751643035</v>
      </c>
      <c r="P41" s="114">
        <v>42.566426657947915</v>
      </c>
      <c r="Q41" s="114">
        <v>37.523244340621289</v>
      </c>
      <c r="R41" s="114">
        <v>65.862527269885106</v>
      </c>
      <c r="S41" s="114">
        <v>38.233292959037833</v>
      </c>
      <c r="T41" s="114">
        <v>45.52358095546613</v>
      </c>
      <c r="U41" s="114">
        <v>86.625330831758262</v>
      </c>
      <c r="V41" s="114">
        <v>83.257116085588706</v>
      </c>
      <c r="W41" s="114">
        <v>76.409887607405409</v>
      </c>
      <c r="X41" s="114">
        <v>91.488644215319539</v>
      </c>
      <c r="Y41" s="114">
        <v>125.00547776970105</v>
      </c>
      <c r="Z41" s="114">
        <v>204.49487720558793</v>
      </c>
      <c r="AA41" s="114">
        <v>200.0331950105589</v>
      </c>
      <c r="AB41" s="114">
        <v>171.56100927617948</v>
      </c>
      <c r="AC41" s="114">
        <v>109.36019040453336</v>
      </c>
      <c r="AD41" s="114">
        <v>205.18843765000003</v>
      </c>
      <c r="AE41" s="114">
        <v>136.38331666666662</v>
      </c>
      <c r="AF41" s="114">
        <v>182.77842648254116</v>
      </c>
    </row>
    <row r="42" spans="1:32" x14ac:dyDescent="0.25">
      <c r="A42" s="6">
        <v>2</v>
      </c>
      <c r="B42" s="13" t="s">
        <v>857</v>
      </c>
      <c r="C42" s="13" t="s">
        <v>883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</row>
    <row r="43" spans="1:32" x14ac:dyDescent="0.25">
      <c r="A43" s="6">
        <v>2</v>
      </c>
      <c r="B43" s="6" t="s">
        <v>868</v>
      </c>
      <c r="C43" s="31" t="s">
        <v>851</v>
      </c>
      <c r="D43" s="32">
        <f t="shared" ref="D43:AD43" si="10">SUM(D44:D48)</f>
        <v>3.3012426206673343E-2</v>
      </c>
      <c r="E43" s="32">
        <f t="shared" si="10"/>
        <v>1.9352124385611347E-2</v>
      </c>
      <c r="F43" s="32">
        <f t="shared" si="10"/>
        <v>1.1584041986334181E-2</v>
      </c>
      <c r="G43" s="32">
        <f t="shared" si="10"/>
        <v>1.2630783448644755E-2</v>
      </c>
      <c r="H43" s="32">
        <f t="shared" si="10"/>
        <v>1.8874263048485121E-2</v>
      </c>
      <c r="I43" s="32">
        <f t="shared" si="10"/>
        <v>2.249763862374414E-2</v>
      </c>
      <c r="J43" s="32">
        <f t="shared" si="10"/>
        <v>3.2730059281141248E-2</v>
      </c>
      <c r="K43" s="32">
        <f t="shared" si="10"/>
        <v>5.3984277524052278E-2</v>
      </c>
      <c r="L43" s="32">
        <f t="shared" si="10"/>
        <v>6.7724270724318247E-2</v>
      </c>
      <c r="M43" s="32">
        <f t="shared" si="10"/>
        <v>7.480188070804758E-2</v>
      </c>
      <c r="N43" s="32">
        <f t="shared" si="10"/>
        <v>5.7023091819428134E-2</v>
      </c>
      <c r="O43" s="32">
        <f t="shared" si="10"/>
        <v>4.486211078800139E-2</v>
      </c>
      <c r="P43" s="32">
        <f t="shared" si="10"/>
        <v>4.2773083862358605E-2</v>
      </c>
      <c r="Q43" s="32">
        <f t="shared" si="10"/>
        <v>5.2435472705721513E-2</v>
      </c>
      <c r="R43" s="32">
        <f t="shared" si="10"/>
        <v>7.039666222366904E-2</v>
      </c>
      <c r="S43" s="32">
        <f t="shared" si="10"/>
        <v>6.2475190672715342E-2</v>
      </c>
      <c r="T43" s="32">
        <f t="shared" si="10"/>
        <v>9.4758999757689602E-2</v>
      </c>
      <c r="U43" s="32">
        <f t="shared" si="10"/>
        <v>0.2129730765179218</v>
      </c>
      <c r="V43" s="32">
        <f t="shared" si="10"/>
        <v>0.20868956869270111</v>
      </c>
      <c r="W43" s="32">
        <f t="shared" si="10"/>
        <v>0.18730769637153119</v>
      </c>
      <c r="X43" s="32">
        <f t="shared" si="10"/>
        <v>2.195386798754417E-2</v>
      </c>
      <c r="Y43" s="32">
        <f t="shared" si="10"/>
        <v>6.7934613707424582E-2</v>
      </c>
      <c r="Z43" s="32">
        <f t="shared" si="10"/>
        <v>6.5841467848364116E-2</v>
      </c>
      <c r="AA43" s="32">
        <f t="shared" si="10"/>
        <v>8.7426436154994083E-2</v>
      </c>
      <c r="AB43" s="32">
        <f t="shared" si="10"/>
        <v>0.30712437844118817</v>
      </c>
      <c r="AC43" s="32">
        <f t="shared" si="10"/>
        <v>1.2929142770666671</v>
      </c>
      <c r="AD43" s="32">
        <f t="shared" si="10"/>
        <v>3.4482626000000009E-2</v>
      </c>
      <c r="AE43" s="32">
        <f>SUM(AE44:AE48)</f>
        <v>0</v>
      </c>
      <c r="AF43" s="32">
        <f>SUM(AF44:AF48)</f>
        <v>0</v>
      </c>
    </row>
    <row r="44" spans="1:32" x14ac:dyDescent="0.25">
      <c r="A44" s="6">
        <v>2</v>
      </c>
      <c r="B44" s="13" t="s">
        <v>869</v>
      </c>
      <c r="C44" s="13" t="s">
        <v>854</v>
      </c>
      <c r="D44" s="114">
        <v>3.3012426206673343E-2</v>
      </c>
      <c r="E44" s="114">
        <v>1.9352124385611347E-2</v>
      </c>
      <c r="F44" s="114">
        <v>1.1584041986334181E-2</v>
      </c>
      <c r="G44" s="114">
        <v>1.2630783448644755E-2</v>
      </c>
      <c r="H44" s="114">
        <v>1.8874263048485121E-2</v>
      </c>
      <c r="I44" s="114">
        <v>2.249763862374414E-2</v>
      </c>
      <c r="J44" s="114">
        <v>3.2730059281141248E-2</v>
      </c>
      <c r="K44" s="114">
        <v>5.3984277524052278E-2</v>
      </c>
      <c r="L44" s="114">
        <v>6.7724270724318247E-2</v>
      </c>
      <c r="M44" s="114">
        <v>7.480188070804758E-2</v>
      </c>
      <c r="N44" s="114">
        <v>5.7023091819428134E-2</v>
      </c>
      <c r="O44" s="114">
        <v>4.486211078800139E-2</v>
      </c>
      <c r="P44" s="114">
        <v>4.2773083862358605E-2</v>
      </c>
      <c r="Q44" s="114">
        <v>5.2435472705721513E-2</v>
      </c>
      <c r="R44" s="114">
        <v>7.039666222366904E-2</v>
      </c>
      <c r="S44" s="114">
        <v>6.2475190672715342E-2</v>
      </c>
      <c r="T44" s="114">
        <v>9.4758999757689602E-2</v>
      </c>
      <c r="U44" s="114">
        <v>0.2129730765179218</v>
      </c>
      <c r="V44" s="114">
        <v>0.20868956869270111</v>
      </c>
      <c r="W44" s="114">
        <v>0.18730769637153119</v>
      </c>
      <c r="X44" s="114">
        <v>2.195386798754417E-2</v>
      </c>
      <c r="Y44" s="114">
        <v>6.7934613707424582E-2</v>
      </c>
      <c r="Z44" s="114">
        <v>6.5841467848364116E-2</v>
      </c>
      <c r="AA44" s="114">
        <v>8.7426436154994083E-2</v>
      </c>
      <c r="AB44" s="114">
        <v>0.30712437844118817</v>
      </c>
      <c r="AC44" s="114">
        <v>1.2929142770666671</v>
      </c>
      <c r="AD44" s="114">
        <v>3.4482626000000009E-2</v>
      </c>
      <c r="AE44" s="114">
        <v>0</v>
      </c>
      <c r="AF44" s="114">
        <v>0</v>
      </c>
    </row>
    <row r="45" spans="1:32" x14ac:dyDescent="0.25">
      <c r="A45" s="6">
        <v>2</v>
      </c>
      <c r="B45" s="13" t="s">
        <v>870</v>
      </c>
      <c r="C45" s="13" t="s">
        <v>892</v>
      </c>
      <c r="D45" s="114">
        <v>0</v>
      </c>
      <c r="E45" s="114">
        <v>0</v>
      </c>
      <c r="F45" s="114">
        <v>0</v>
      </c>
      <c r="G45" s="114">
        <v>0</v>
      </c>
      <c r="H45" s="114">
        <v>0</v>
      </c>
      <c r="I45" s="114">
        <v>0</v>
      </c>
      <c r="J45" s="114">
        <v>0</v>
      </c>
      <c r="K45" s="114">
        <v>0</v>
      </c>
      <c r="L45" s="114">
        <v>0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  <c r="S45" s="114">
        <v>0</v>
      </c>
      <c r="T45" s="114">
        <v>0</v>
      </c>
      <c r="U45" s="114">
        <v>0</v>
      </c>
      <c r="V45" s="114">
        <v>0</v>
      </c>
      <c r="W45" s="114">
        <v>0</v>
      </c>
      <c r="X45" s="114">
        <v>0</v>
      </c>
      <c r="Y45" s="114">
        <v>0</v>
      </c>
      <c r="Z45" s="114">
        <v>0</v>
      </c>
      <c r="AA45" s="114">
        <v>0</v>
      </c>
      <c r="AB45" s="114">
        <v>0</v>
      </c>
      <c r="AC45" s="114">
        <v>0</v>
      </c>
      <c r="AD45" s="114">
        <v>0</v>
      </c>
      <c r="AE45" s="114">
        <v>0</v>
      </c>
      <c r="AF45" s="114">
        <v>0</v>
      </c>
    </row>
    <row r="46" spans="1:32" x14ac:dyDescent="0.25">
      <c r="A46" s="6">
        <v>2</v>
      </c>
      <c r="B46" s="13" t="s">
        <v>872</v>
      </c>
      <c r="C46" s="13" t="s">
        <v>893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875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876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3" spans="1:32" x14ac:dyDescent="0.25">
      <c r="A53" s="103" t="str">
        <f t="shared" ref="A53:AF53" si="11">A3</f>
        <v>Alcance</v>
      </c>
      <c r="B53" s="103" t="str">
        <f t="shared" si="11"/>
        <v>Código GPC</v>
      </c>
      <c r="C53" s="103" t="str">
        <f t="shared" si="11"/>
        <v>Clasificación GPC</v>
      </c>
      <c r="D53" s="103">
        <f t="shared" si="11"/>
        <v>1990</v>
      </c>
      <c r="E53" s="103">
        <f t="shared" si="11"/>
        <v>1991</v>
      </c>
      <c r="F53" s="103">
        <f t="shared" si="11"/>
        <v>1992</v>
      </c>
      <c r="G53" s="103">
        <f t="shared" si="11"/>
        <v>1993</v>
      </c>
      <c r="H53" s="103">
        <f t="shared" si="11"/>
        <v>1994</v>
      </c>
      <c r="I53" s="103">
        <f t="shared" si="11"/>
        <v>1995</v>
      </c>
      <c r="J53" s="103">
        <f t="shared" si="11"/>
        <v>1996</v>
      </c>
      <c r="K53" s="103">
        <f t="shared" si="11"/>
        <v>1997</v>
      </c>
      <c r="L53" s="103">
        <f t="shared" si="11"/>
        <v>1998</v>
      </c>
      <c r="M53" s="103">
        <f t="shared" si="11"/>
        <v>1999</v>
      </c>
      <c r="N53" s="103">
        <f t="shared" si="11"/>
        <v>2000</v>
      </c>
      <c r="O53" s="103">
        <f t="shared" si="11"/>
        <v>2001</v>
      </c>
      <c r="P53" s="103">
        <f t="shared" si="11"/>
        <v>2002</v>
      </c>
      <c r="Q53" s="103">
        <f t="shared" si="11"/>
        <v>2003</v>
      </c>
      <c r="R53" s="103">
        <f t="shared" si="11"/>
        <v>2004</v>
      </c>
      <c r="S53" s="103">
        <f t="shared" si="11"/>
        <v>2005</v>
      </c>
      <c r="T53" s="103">
        <f t="shared" si="11"/>
        <v>2006</v>
      </c>
      <c r="U53" s="103">
        <f t="shared" si="11"/>
        <v>2007</v>
      </c>
      <c r="V53" s="103">
        <f t="shared" si="11"/>
        <v>2008</v>
      </c>
      <c r="W53" s="103">
        <f t="shared" si="11"/>
        <v>2009</v>
      </c>
      <c r="X53" s="103">
        <f t="shared" si="11"/>
        <v>2010</v>
      </c>
      <c r="Y53" s="103">
        <f t="shared" si="11"/>
        <v>2011</v>
      </c>
      <c r="Z53" s="103">
        <f t="shared" si="11"/>
        <v>2012</v>
      </c>
      <c r="AA53" s="103">
        <f t="shared" si="11"/>
        <v>2013</v>
      </c>
      <c r="AB53" s="103">
        <f t="shared" si="11"/>
        <v>2014</v>
      </c>
      <c r="AC53" s="103">
        <f t="shared" si="11"/>
        <v>2015</v>
      </c>
      <c r="AD53" s="103">
        <f t="shared" si="11"/>
        <v>2016</v>
      </c>
      <c r="AE53" s="103">
        <f t="shared" si="11"/>
        <v>2017</v>
      </c>
      <c r="AF53" s="103">
        <f t="shared" si="11"/>
        <v>2018</v>
      </c>
    </row>
    <row r="54" spans="1:32" x14ac:dyDescent="0.25">
      <c r="A54" s="103">
        <f t="shared" ref="A54:AF54" si="12">A4</f>
        <v>0</v>
      </c>
      <c r="B54" s="103">
        <f t="shared" si="12"/>
        <v>0</v>
      </c>
      <c r="C54" s="103">
        <f t="shared" si="12"/>
        <v>0</v>
      </c>
      <c r="D54" s="103" t="str">
        <f t="shared" si="12"/>
        <v>ktCO₂eq</v>
      </c>
      <c r="E54" s="103" t="str">
        <f t="shared" si="12"/>
        <v>ktCO₂eq</v>
      </c>
      <c r="F54" s="103" t="str">
        <f t="shared" si="12"/>
        <v>ktCO₂eq</v>
      </c>
      <c r="G54" s="103" t="str">
        <f t="shared" si="12"/>
        <v>ktCO₂eq</v>
      </c>
      <c r="H54" s="103" t="str">
        <f t="shared" si="12"/>
        <v>ktCO₂eq</v>
      </c>
      <c r="I54" s="103" t="str">
        <f t="shared" si="12"/>
        <v>ktCO₂eq</v>
      </c>
      <c r="J54" s="103" t="str">
        <f t="shared" si="12"/>
        <v>ktCO₂eq</v>
      </c>
      <c r="K54" s="103" t="str">
        <f t="shared" si="12"/>
        <v>ktCO₂eq</v>
      </c>
      <c r="L54" s="103" t="str">
        <f t="shared" si="12"/>
        <v>ktCO₂eq</v>
      </c>
      <c r="M54" s="103" t="str">
        <f t="shared" si="12"/>
        <v>ktCO₂eq</v>
      </c>
      <c r="N54" s="103" t="str">
        <f t="shared" si="12"/>
        <v>ktCO₂eq</v>
      </c>
      <c r="O54" s="103" t="str">
        <f t="shared" si="12"/>
        <v>ktCO₂eq</v>
      </c>
      <c r="P54" s="103" t="str">
        <f t="shared" si="12"/>
        <v>ktCO₂eq</v>
      </c>
      <c r="Q54" s="103" t="str">
        <f t="shared" si="12"/>
        <v>ktCO₂eq</v>
      </c>
      <c r="R54" s="103" t="str">
        <f t="shared" si="12"/>
        <v>ktCO₂eq</v>
      </c>
      <c r="S54" s="103" t="str">
        <f t="shared" si="12"/>
        <v>ktCO₂eq</v>
      </c>
      <c r="T54" s="103" t="str">
        <f t="shared" si="12"/>
        <v>ktCO₂eq</v>
      </c>
      <c r="U54" s="103" t="str">
        <f t="shared" si="12"/>
        <v>ktCO₂eq</v>
      </c>
      <c r="V54" s="103" t="str">
        <f t="shared" si="12"/>
        <v>ktCO₂eq</v>
      </c>
      <c r="W54" s="103" t="str">
        <f t="shared" si="12"/>
        <v>ktCO₂eq</v>
      </c>
      <c r="X54" s="103" t="str">
        <f t="shared" si="12"/>
        <v>ktCO₂eq</v>
      </c>
      <c r="Y54" s="103" t="str">
        <f t="shared" si="12"/>
        <v>ktCO₂eq</v>
      </c>
      <c r="Z54" s="103" t="str">
        <f t="shared" si="12"/>
        <v>ktCO₂eq</v>
      </c>
      <c r="AA54" s="103" t="str">
        <f t="shared" si="12"/>
        <v>ktCO₂eq</v>
      </c>
      <c r="AB54" s="103" t="str">
        <f t="shared" si="12"/>
        <v>ktCO₂eq</v>
      </c>
      <c r="AC54" s="103" t="str">
        <f t="shared" si="12"/>
        <v>ktCO₂eq</v>
      </c>
      <c r="AD54" s="103" t="str">
        <f t="shared" si="12"/>
        <v>ktCO₂eq</v>
      </c>
      <c r="AE54" s="103" t="str">
        <f t="shared" si="12"/>
        <v>ktCO₂eq</v>
      </c>
      <c r="AF54" s="103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786.93383872579284</v>
      </c>
      <c r="E55" s="32">
        <f t="shared" si="13"/>
        <v>667.11642821617954</v>
      </c>
      <c r="F55" s="32">
        <f t="shared" si="13"/>
        <v>745.09499059642008</v>
      </c>
      <c r="G55" s="32">
        <f t="shared" si="13"/>
        <v>860.31308906971253</v>
      </c>
      <c r="H55" s="32">
        <f t="shared" si="13"/>
        <v>1048.436305616154</v>
      </c>
      <c r="I55" s="32">
        <f t="shared" si="13"/>
        <v>1098.2310796629438</v>
      </c>
      <c r="J55" s="32">
        <f t="shared" si="13"/>
        <v>1074.4821732559515</v>
      </c>
      <c r="K55" s="32">
        <f t="shared" si="13"/>
        <v>1192.2669680589597</v>
      </c>
      <c r="L55" s="32">
        <f t="shared" si="13"/>
        <v>1239.5336329535432</v>
      </c>
      <c r="M55" s="32">
        <f t="shared" si="13"/>
        <v>1076.0973077642343</v>
      </c>
      <c r="N55" s="32">
        <f t="shared" si="13"/>
        <v>1080.6111676878029</v>
      </c>
      <c r="O55" s="32">
        <f t="shared" si="13"/>
        <v>1047.2157110152632</v>
      </c>
      <c r="P55" s="32">
        <f t="shared" si="13"/>
        <v>1150.5149734019212</v>
      </c>
      <c r="Q55" s="32">
        <f t="shared" si="13"/>
        <v>1018.0317608455715</v>
      </c>
      <c r="R55" s="32">
        <f t="shared" si="13"/>
        <v>1002.697016118978</v>
      </c>
      <c r="S55" s="32">
        <f t="shared" si="13"/>
        <v>1013.7611423908568</v>
      </c>
      <c r="T55" s="32">
        <f t="shared" si="13"/>
        <v>1236.992367543914</v>
      </c>
      <c r="U55" s="32">
        <f t="shared" si="13"/>
        <v>1252.0493076123389</v>
      </c>
      <c r="V55" s="32">
        <f t="shared" si="13"/>
        <v>1252.4060389763631</v>
      </c>
      <c r="W55" s="32">
        <f t="shared" si="13"/>
        <v>1268.5371828881628</v>
      </c>
      <c r="X55" s="32">
        <f t="shared" si="13"/>
        <v>1526.881483409835</v>
      </c>
      <c r="Y55" s="32">
        <f t="shared" si="13"/>
        <v>1579.5713426103998</v>
      </c>
      <c r="Z55" s="32">
        <f t="shared" si="13"/>
        <v>1663.9988618180696</v>
      </c>
      <c r="AA55" s="32">
        <f t="shared" si="13"/>
        <v>1771.7803598719952</v>
      </c>
      <c r="AB55" s="32">
        <f t="shared" si="13"/>
        <v>2027.3974951998589</v>
      </c>
      <c r="AC55" s="32">
        <f t="shared" si="13"/>
        <v>2285.2137200955231</v>
      </c>
      <c r="AD55" s="32">
        <f t="shared" si="13"/>
        <v>2255.2426134646621</v>
      </c>
      <c r="AE55" s="32">
        <f t="shared" si="13"/>
        <v>2283.280516156005</v>
      </c>
      <c r="AF55" s="32">
        <f t="shared" si="13"/>
        <v>2361.6113387094265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212.23671829280758</v>
      </c>
      <c r="E56" s="32">
        <f t="shared" si="14"/>
        <v>136.50363484496478</v>
      </c>
      <c r="F56" s="32">
        <f t="shared" si="14"/>
        <v>80.705150889048625</v>
      </c>
      <c r="G56" s="32">
        <f t="shared" si="14"/>
        <v>85.776967745155176</v>
      </c>
      <c r="H56" s="32">
        <f t="shared" si="14"/>
        <v>135.62494210913408</v>
      </c>
      <c r="I56" s="32">
        <f t="shared" si="14"/>
        <v>177.11398837423209</v>
      </c>
      <c r="J56" s="32">
        <f t="shared" si="14"/>
        <v>315.2893825010197</v>
      </c>
      <c r="K56" s="32">
        <f t="shared" si="14"/>
        <v>441.52612187078375</v>
      </c>
      <c r="L56" s="32">
        <f t="shared" si="14"/>
        <v>553.69411289896038</v>
      </c>
      <c r="M56" s="32">
        <f t="shared" si="14"/>
        <v>742.98514858145086</v>
      </c>
      <c r="N56" s="32">
        <f t="shared" si="14"/>
        <v>522.73227006234265</v>
      </c>
      <c r="O56" s="32">
        <f t="shared" si="14"/>
        <v>404.32249362006104</v>
      </c>
      <c r="P56" s="32">
        <f t="shared" si="14"/>
        <v>425.3988623683174</v>
      </c>
      <c r="Q56" s="32">
        <f t="shared" si="14"/>
        <v>558.67484133265202</v>
      </c>
      <c r="R56" s="32">
        <f t="shared" si="14"/>
        <v>711.23813871869311</v>
      </c>
      <c r="S56" s="32">
        <f t="shared" si="14"/>
        <v>524.18507470205031</v>
      </c>
      <c r="T56" s="32">
        <f t="shared" si="14"/>
        <v>583.81617578819316</v>
      </c>
      <c r="U56" s="32">
        <f t="shared" si="14"/>
        <v>998.65140999052471</v>
      </c>
      <c r="V56" s="32">
        <f t="shared" si="14"/>
        <v>970.02559892341856</v>
      </c>
      <c r="W56" s="32">
        <f t="shared" si="14"/>
        <v>888.72280501763805</v>
      </c>
      <c r="X56" s="32">
        <f t="shared" si="14"/>
        <v>1131.1611314632121</v>
      </c>
      <c r="Y56" s="32">
        <f t="shared" si="14"/>
        <v>1271.4276809487978</v>
      </c>
      <c r="Z56" s="32">
        <f t="shared" si="14"/>
        <v>1443.5099642610496</v>
      </c>
      <c r="AA56" s="32">
        <f t="shared" si="14"/>
        <v>1605.1185734800226</v>
      </c>
      <c r="AB56" s="32">
        <f t="shared" si="14"/>
        <v>1407.4366440486688</v>
      </c>
      <c r="AC56" s="32">
        <f t="shared" si="14"/>
        <v>1124.6942409488154</v>
      </c>
      <c r="AD56" s="32">
        <f t="shared" si="14"/>
        <v>1673.468161752141</v>
      </c>
      <c r="AE56" s="32">
        <f t="shared" si="14"/>
        <v>1470.7449367229337</v>
      </c>
      <c r="AF56" s="32">
        <f t="shared" si="14"/>
        <v>1818.1673963809972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551.64770012816041</v>
      </c>
      <c r="E57" s="32">
        <f t="shared" si="15"/>
        <v>426.72528643912665</v>
      </c>
      <c r="F57" s="32">
        <f t="shared" si="15"/>
        <v>485.46871383234367</v>
      </c>
      <c r="G57" s="32">
        <f t="shared" si="15"/>
        <v>571.81431337546553</v>
      </c>
      <c r="H57" s="32">
        <f t="shared" si="15"/>
        <v>727.6178134609836</v>
      </c>
      <c r="I57" s="32">
        <f t="shared" si="15"/>
        <v>743.71762768465021</v>
      </c>
      <c r="J57" s="32">
        <f t="shared" si="15"/>
        <v>674.30911265677878</v>
      </c>
      <c r="K57" s="32">
        <f t="shared" si="15"/>
        <v>768.11263864100556</v>
      </c>
      <c r="L57" s="32">
        <f t="shared" si="15"/>
        <v>797.22416158449778</v>
      </c>
      <c r="M57" s="32">
        <f t="shared" si="15"/>
        <v>619.88137638408114</v>
      </c>
      <c r="N57" s="32">
        <f t="shared" si="15"/>
        <v>610.87520281577474</v>
      </c>
      <c r="O57" s="32">
        <f t="shared" si="15"/>
        <v>600.02694134315209</v>
      </c>
      <c r="P57" s="32">
        <f t="shared" si="15"/>
        <v>703.10445819505276</v>
      </c>
      <c r="Q57" s="32">
        <f t="shared" si="15"/>
        <v>575.48772107393904</v>
      </c>
      <c r="R57" s="32">
        <f t="shared" si="15"/>
        <v>551.46493843956364</v>
      </c>
      <c r="S57" s="32">
        <f t="shared" si="15"/>
        <v>543.82631753032115</v>
      </c>
      <c r="T57" s="32">
        <f t="shared" si="15"/>
        <v>737.27783895545986</v>
      </c>
      <c r="U57" s="32">
        <f t="shared" si="15"/>
        <v>723.53933482147454</v>
      </c>
      <c r="V57" s="32">
        <f t="shared" si="15"/>
        <v>673.18355200534893</v>
      </c>
      <c r="W57" s="32">
        <f t="shared" si="15"/>
        <v>681.70814484113646</v>
      </c>
      <c r="X57" s="32">
        <f t="shared" si="15"/>
        <v>938.44681899411569</v>
      </c>
      <c r="Y57" s="32">
        <f t="shared" si="15"/>
        <v>931.74018019432106</v>
      </c>
      <c r="Z57" s="32">
        <f t="shared" si="15"/>
        <v>929.13115246017139</v>
      </c>
      <c r="AA57" s="32">
        <f t="shared" si="15"/>
        <v>991.10974762232399</v>
      </c>
      <c r="AB57" s="32">
        <f t="shared" si="15"/>
        <v>1303.1937157632374</v>
      </c>
      <c r="AC57" s="32">
        <f t="shared" si="15"/>
        <v>1470.4187893308351</v>
      </c>
      <c r="AD57" s="32">
        <f t="shared" si="15"/>
        <v>1420.3788060086065</v>
      </c>
      <c r="AE57" s="32">
        <f t="shared" si="15"/>
        <v>1371.6395740848388</v>
      </c>
      <c r="AF57" s="32">
        <f t="shared" si="15"/>
        <v>1425.9260005028764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214.21334902205282</v>
      </c>
      <c r="E58" s="32">
        <f t="shared" si="16"/>
        <v>218.88839273771248</v>
      </c>
      <c r="F58" s="32">
        <f t="shared" si="16"/>
        <v>237.95469113790375</v>
      </c>
      <c r="G58" s="32">
        <f t="shared" si="16"/>
        <v>267.08772452477649</v>
      </c>
      <c r="H58" s="32">
        <f t="shared" si="16"/>
        <v>299.3264165908239</v>
      </c>
      <c r="I58" s="32">
        <f t="shared" si="16"/>
        <v>331.69677499265708</v>
      </c>
      <c r="J58" s="32">
        <f t="shared" si="16"/>
        <v>362.49597482915266</v>
      </c>
      <c r="K58" s="32">
        <f t="shared" si="16"/>
        <v>385.19297975860962</v>
      </c>
      <c r="L58" s="32">
        <f t="shared" si="16"/>
        <v>402.42845922561236</v>
      </c>
      <c r="M58" s="32">
        <f t="shared" si="16"/>
        <v>415.66503762283685</v>
      </c>
      <c r="N58" s="32">
        <f t="shared" si="16"/>
        <v>428.241536128733</v>
      </c>
      <c r="O58" s="32">
        <f t="shared" si="16"/>
        <v>408.05181313771493</v>
      </c>
      <c r="P58" s="32">
        <f t="shared" si="16"/>
        <v>411.70524397965278</v>
      </c>
      <c r="Q58" s="32">
        <f t="shared" si="16"/>
        <v>403.32257226739097</v>
      </c>
      <c r="R58" s="32">
        <f t="shared" si="16"/>
        <v>405.14130169295561</v>
      </c>
      <c r="S58" s="32">
        <f t="shared" si="16"/>
        <v>443.40720507726331</v>
      </c>
      <c r="T58" s="32">
        <f t="shared" si="16"/>
        <v>467.46236964413271</v>
      </c>
      <c r="U58" s="32">
        <f t="shared" si="16"/>
        <v>494.8029742531935</v>
      </c>
      <c r="V58" s="32">
        <f t="shared" si="16"/>
        <v>546.26347947979798</v>
      </c>
      <c r="W58" s="32">
        <f t="shared" si="16"/>
        <v>554.15243921039064</v>
      </c>
      <c r="X58" s="32">
        <f t="shared" si="16"/>
        <v>548.98433856910617</v>
      </c>
      <c r="Y58" s="32">
        <f t="shared" si="16"/>
        <v>602.92268957262206</v>
      </c>
      <c r="Z58" s="32">
        <f t="shared" si="16"/>
        <v>687.32609399009823</v>
      </c>
      <c r="AA58" s="32">
        <f t="shared" si="16"/>
        <v>728.84468651955456</v>
      </c>
      <c r="AB58" s="32">
        <f t="shared" si="16"/>
        <v>663.77601096793217</v>
      </c>
      <c r="AC58" s="32">
        <f t="shared" si="16"/>
        <v>745.62386774015476</v>
      </c>
      <c r="AD58" s="32">
        <f t="shared" si="16"/>
        <v>763.6868664816792</v>
      </c>
      <c r="AE58" s="32">
        <f t="shared" si="16"/>
        <v>832.46367297641223</v>
      </c>
      <c r="AF58" s="32">
        <f t="shared" si="16"/>
        <v>849.06670680289574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9">
        <f t="shared" ref="D59:AF59" si="17">D24</f>
        <v>21.072789575579542</v>
      </c>
      <c r="E59" s="119">
        <f t="shared" si="17"/>
        <v>21.502749039340465</v>
      </c>
      <c r="F59" s="119">
        <f t="shared" si="17"/>
        <v>21.671585626172643</v>
      </c>
      <c r="G59" s="119">
        <f t="shared" si="17"/>
        <v>21.411051169470539</v>
      </c>
      <c r="H59" s="119">
        <f t="shared" si="17"/>
        <v>21.492075564346401</v>
      </c>
      <c r="I59" s="119">
        <f t="shared" si="17"/>
        <v>22.816676985636477</v>
      </c>
      <c r="J59" s="119">
        <f t="shared" si="17"/>
        <v>37.677085770020184</v>
      </c>
      <c r="K59" s="119">
        <f t="shared" si="17"/>
        <v>38.961349659344584</v>
      </c>
      <c r="L59" s="119">
        <f t="shared" si="17"/>
        <v>39.881012143432947</v>
      </c>
      <c r="M59" s="119">
        <f t="shared" si="17"/>
        <v>40.550893757316238</v>
      </c>
      <c r="N59" s="119">
        <f t="shared" si="17"/>
        <v>41.494428743295231</v>
      </c>
      <c r="O59" s="119">
        <f t="shared" si="17"/>
        <v>39.136956534396219</v>
      </c>
      <c r="P59" s="119">
        <f t="shared" si="17"/>
        <v>35.70527122721569</v>
      </c>
      <c r="Q59" s="119">
        <f t="shared" si="17"/>
        <v>39.221467504241595</v>
      </c>
      <c r="R59" s="119">
        <f t="shared" si="17"/>
        <v>46.090775986458802</v>
      </c>
      <c r="S59" s="119">
        <f t="shared" si="17"/>
        <v>26.527619783272286</v>
      </c>
      <c r="T59" s="119">
        <f t="shared" si="17"/>
        <v>32.252158944321515</v>
      </c>
      <c r="U59" s="119">
        <f t="shared" si="17"/>
        <v>33.706998537670941</v>
      </c>
      <c r="V59" s="119">
        <f t="shared" si="17"/>
        <v>32.959007491216184</v>
      </c>
      <c r="W59" s="119">
        <f t="shared" si="17"/>
        <v>32.676598836635691</v>
      </c>
      <c r="X59" s="119">
        <f t="shared" si="17"/>
        <v>39.450325846613154</v>
      </c>
      <c r="Y59" s="119">
        <f t="shared" si="17"/>
        <v>44.90847284345675</v>
      </c>
      <c r="Z59" s="119">
        <f t="shared" si="17"/>
        <v>47.541615367799906</v>
      </c>
      <c r="AA59" s="119">
        <f t="shared" si="17"/>
        <v>51.825925730116502</v>
      </c>
      <c r="AB59" s="119">
        <f t="shared" si="17"/>
        <v>60.427768468689493</v>
      </c>
      <c r="AC59" s="119">
        <f t="shared" si="17"/>
        <v>69.171063024533524</v>
      </c>
      <c r="AD59" s="119">
        <f t="shared" si="17"/>
        <v>71.176940974376635</v>
      </c>
      <c r="AE59" s="119">
        <f t="shared" si="17"/>
        <v>79.177269094753996</v>
      </c>
      <c r="AF59" s="119">
        <f t="shared" si="17"/>
        <v>86.61863140365449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212.2037058666009</v>
      </c>
      <c r="E60" s="32">
        <f t="shared" si="18"/>
        <v>136.48428272057916</v>
      </c>
      <c r="F60" s="32">
        <f t="shared" si="18"/>
        <v>80.693566847062286</v>
      </c>
      <c r="G60" s="32">
        <f t="shared" si="18"/>
        <v>85.764336961706533</v>
      </c>
      <c r="H60" s="32">
        <f t="shared" si="18"/>
        <v>135.60606784608561</v>
      </c>
      <c r="I60" s="32">
        <f t="shared" si="18"/>
        <v>177.09149073560835</v>
      </c>
      <c r="J60" s="32">
        <f t="shared" si="18"/>
        <v>315.25665244173854</v>
      </c>
      <c r="K60" s="32">
        <f t="shared" si="18"/>
        <v>441.47213759325967</v>
      </c>
      <c r="L60" s="32">
        <f t="shared" si="18"/>
        <v>553.6263886282361</v>
      </c>
      <c r="M60" s="32">
        <f t="shared" si="18"/>
        <v>742.91034670074282</v>
      </c>
      <c r="N60" s="32">
        <f t="shared" si="18"/>
        <v>522.67524697052318</v>
      </c>
      <c r="O60" s="32">
        <f t="shared" si="18"/>
        <v>404.27763150927302</v>
      </c>
      <c r="P60" s="32">
        <f t="shared" si="18"/>
        <v>425.35608928445504</v>
      </c>
      <c r="Q60" s="32">
        <f t="shared" si="18"/>
        <v>558.6224058599463</v>
      </c>
      <c r="R60" s="32">
        <f t="shared" si="18"/>
        <v>711.16774205646948</v>
      </c>
      <c r="S60" s="32">
        <f t="shared" si="18"/>
        <v>524.12259951137764</v>
      </c>
      <c r="T60" s="32">
        <f t="shared" si="18"/>
        <v>583.72141678843548</v>
      </c>
      <c r="U60" s="32">
        <f t="shared" si="18"/>
        <v>998.43843691400684</v>
      </c>
      <c r="V60" s="32">
        <f t="shared" si="18"/>
        <v>969.81690935472591</v>
      </c>
      <c r="W60" s="32">
        <f t="shared" si="18"/>
        <v>888.53549732126658</v>
      </c>
      <c r="X60" s="32">
        <f t="shared" si="18"/>
        <v>1131.1391775952245</v>
      </c>
      <c r="Y60" s="32">
        <f t="shared" si="18"/>
        <v>1271.3597463350904</v>
      </c>
      <c r="Z60" s="32">
        <f t="shared" si="18"/>
        <v>1443.4441227932014</v>
      </c>
      <c r="AA60" s="32">
        <f t="shared" si="18"/>
        <v>1605.0311470438676</v>
      </c>
      <c r="AB60" s="32">
        <f t="shared" si="18"/>
        <v>1407.1295196702276</v>
      </c>
      <c r="AC60" s="32">
        <f t="shared" si="18"/>
        <v>1123.4013266717486</v>
      </c>
      <c r="AD60" s="32">
        <f t="shared" si="18"/>
        <v>1673.433679126141</v>
      </c>
      <c r="AE60" s="32">
        <f t="shared" si="18"/>
        <v>1470.7449367229337</v>
      </c>
      <c r="AF60" s="32">
        <f t="shared" si="18"/>
        <v>1818.1673963809972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3.3012426206673343E-2</v>
      </c>
      <c r="E61" s="32">
        <f t="shared" si="19"/>
        <v>1.9352124385611347E-2</v>
      </c>
      <c r="F61" s="32">
        <f t="shared" si="19"/>
        <v>1.1584041986334181E-2</v>
      </c>
      <c r="G61" s="32">
        <f t="shared" si="19"/>
        <v>1.2630783448644755E-2</v>
      </c>
      <c r="H61" s="32">
        <f t="shared" si="19"/>
        <v>1.8874263048485121E-2</v>
      </c>
      <c r="I61" s="32">
        <f t="shared" si="19"/>
        <v>2.249763862374414E-2</v>
      </c>
      <c r="J61" s="32">
        <f t="shared" si="19"/>
        <v>3.2730059281141248E-2</v>
      </c>
      <c r="K61" s="32">
        <f t="shared" si="19"/>
        <v>5.3984277524052278E-2</v>
      </c>
      <c r="L61" s="32">
        <f t="shared" si="19"/>
        <v>6.7724270724318247E-2</v>
      </c>
      <c r="M61" s="32">
        <f t="shared" si="19"/>
        <v>7.480188070804758E-2</v>
      </c>
      <c r="N61" s="32">
        <f t="shared" si="19"/>
        <v>5.7023091819428134E-2</v>
      </c>
      <c r="O61" s="32">
        <f t="shared" si="19"/>
        <v>4.486211078800139E-2</v>
      </c>
      <c r="P61" s="32">
        <f t="shared" si="19"/>
        <v>4.2773083862358605E-2</v>
      </c>
      <c r="Q61" s="32">
        <f t="shared" si="19"/>
        <v>5.2435472705721513E-2</v>
      </c>
      <c r="R61" s="32">
        <f t="shared" si="19"/>
        <v>7.039666222366904E-2</v>
      </c>
      <c r="S61" s="32">
        <f t="shared" si="19"/>
        <v>6.2475190672715342E-2</v>
      </c>
      <c r="T61" s="32">
        <f t="shared" si="19"/>
        <v>9.4758999757689602E-2</v>
      </c>
      <c r="U61" s="32">
        <f t="shared" si="19"/>
        <v>0.2129730765179218</v>
      </c>
      <c r="V61" s="32">
        <f t="shared" si="19"/>
        <v>0.20868956869270111</v>
      </c>
      <c r="W61" s="32">
        <f t="shared" si="19"/>
        <v>0.18730769637153119</v>
      </c>
      <c r="X61" s="32">
        <f t="shared" si="19"/>
        <v>2.195386798754417E-2</v>
      </c>
      <c r="Y61" s="32">
        <f t="shared" si="19"/>
        <v>6.7934613707424582E-2</v>
      </c>
      <c r="Z61" s="32">
        <f t="shared" si="19"/>
        <v>6.5841467848364116E-2</v>
      </c>
      <c r="AA61" s="32">
        <f t="shared" si="19"/>
        <v>8.7426436154994083E-2</v>
      </c>
      <c r="AB61" s="32">
        <f t="shared" si="19"/>
        <v>0.30712437844118817</v>
      </c>
      <c r="AC61" s="32">
        <f t="shared" si="19"/>
        <v>1.2929142770666671</v>
      </c>
      <c r="AD61" s="32">
        <f t="shared" si="19"/>
        <v>3.4482626000000009E-2</v>
      </c>
      <c r="AE61" s="32">
        <f t="shared" si="19"/>
        <v>0</v>
      </c>
      <c r="AF61" s="32">
        <f t="shared" si="19"/>
        <v>0</v>
      </c>
    </row>
  </sheetData>
  <conditionalFormatting sqref="D5:AF5 D55:AF61">
    <cfRule type="cellIs" dxfId="27" priority="11" operator="lessThan">
      <formula>0</formula>
    </cfRule>
  </conditionalFormatting>
  <conditionalFormatting sqref="D16:AF16">
    <cfRule type="cellIs" dxfId="26" priority="10" operator="lessThan">
      <formula>0</formula>
    </cfRule>
  </conditionalFormatting>
  <conditionalFormatting sqref="D22:AF22">
    <cfRule type="cellIs" dxfId="25" priority="9" operator="lessThan">
      <formula>0</formula>
    </cfRule>
  </conditionalFormatting>
  <conditionalFormatting sqref="D27:AF27">
    <cfRule type="cellIs" dxfId="24" priority="8" operator="lessThan">
      <formula>0</formula>
    </cfRule>
  </conditionalFormatting>
  <conditionalFormatting sqref="D30:AF30">
    <cfRule type="cellIs" dxfId="23" priority="7" operator="lessThan">
      <formula>0</formula>
    </cfRule>
  </conditionalFormatting>
  <conditionalFormatting sqref="D34:AF34">
    <cfRule type="cellIs" dxfId="22" priority="6" operator="lessThan">
      <formula>0</formula>
    </cfRule>
  </conditionalFormatting>
  <conditionalFormatting sqref="D40:AF40">
    <cfRule type="cellIs" dxfId="21" priority="5" operator="lessThan">
      <formula>0</formula>
    </cfRule>
  </conditionalFormatting>
  <conditionalFormatting sqref="D9:AF9">
    <cfRule type="cellIs" dxfId="20" priority="4" operator="lessThan">
      <formula>0</formula>
    </cfRule>
  </conditionalFormatting>
  <conditionalFormatting sqref="D35:AF35 D43:AF43 D39:AF39 D11:AF11 D18:AF18 D24:AF24 D29:AF29 D32:AF32 D5:AF7">
    <cfRule type="cellIs" dxfId="19" priority="3" operator="lessThan">
      <formula>0</formula>
    </cfRule>
  </conditionalFormatting>
  <conditionalFormatting sqref="C25:C28">
    <cfRule type="cellIs" dxfId="18" priority="2" operator="lessThan">
      <formula>0</formula>
    </cfRule>
  </conditionalFormatting>
  <conditionalFormatting sqref="D55:AF55">
    <cfRule type="cellIs" dxfId="17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"/>
  <sheetViews>
    <sheetView workbookViewId="0">
      <selection activeCell="L39" sqref="L39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C1" t="s">
        <v>913</v>
      </c>
      <c r="D1" s="110">
        <f>SUM(D3:D254)</f>
        <v>9341.8613977118202</v>
      </c>
      <c r="F1" t="s">
        <v>821</v>
      </c>
      <c r="G1" s="110">
        <f>D1-'GPC alcances 2018'!K35-CO2eq!AE657-CO2eq!AE658-CO2eq!AE659-CO2eq!AE661-ABS(CO2eq!AE660)</f>
        <v>185.25555401055379</v>
      </c>
    </row>
    <row r="2" spans="1:7" x14ac:dyDescent="0.25">
      <c r="A2" s="142" t="str">
        <f>CO2eq!A3</f>
        <v>Código IPCC</v>
      </c>
      <c r="B2" s="142" t="str">
        <f>CO2eq!B3</f>
        <v>Categorías de fuente y sumidero de gases de efecto invernadero</v>
      </c>
      <c r="C2" s="125">
        <f>CO2eq!AE3</f>
        <v>2018</v>
      </c>
      <c r="D2" s="125">
        <f>ABS(C2)</f>
        <v>2018</v>
      </c>
    </row>
    <row r="3" spans="1:7" x14ac:dyDescent="0.25">
      <c r="A3" s="143" t="str">
        <f>CO2eq!A10</f>
        <v>1.A.1.a.i.</v>
      </c>
      <c r="B3" s="143" t="str">
        <f>CO2eq!B10</f>
        <v>Generación de electricidad</v>
      </c>
      <c r="C3" s="94">
        <f>CO2eq!AE10</f>
        <v>4532.5875338012593</v>
      </c>
      <c r="D3" s="94">
        <f t="shared" ref="D3:D66" si="0">ABS(C3)</f>
        <v>4532.5875338012593</v>
      </c>
    </row>
    <row r="4" spans="1:7" x14ac:dyDescent="0.25">
      <c r="A4" s="143" t="str">
        <f>CO2eq!A11</f>
        <v>1.A.1.a.ii.</v>
      </c>
      <c r="B4" s="143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3" t="str">
        <f>CO2eq!A12</f>
        <v>1.A.1.a.iii.</v>
      </c>
      <c r="B5" s="143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3" t="str">
        <f>CO2eq!A13</f>
        <v>1.A.1.b.</v>
      </c>
      <c r="B6" s="143" t="str">
        <f>CO2eq!B13</f>
        <v>Refinación del petróleo</v>
      </c>
      <c r="C6" s="94">
        <f>CO2eq!AE13</f>
        <v>0</v>
      </c>
      <c r="D6" s="94">
        <f t="shared" si="0"/>
        <v>0</v>
      </c>
    </row>
    <row r="7" spans="1:7" x14ac:dyDescent="0.25">
      <c r="A7" s="143" t="str">
        <f>CO2eq!A15</f>
        <v>1.A.1.c.i.</v>
      </c>
      <c r="B7" s="143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43" t="str">
        <f>CO2eq!A16</f>
        <v>1.A.1.c.ii.</v>
      </c>
      <c r="B8" s="143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3" t="str">
        <f>CO2eq!A18</f>
        <v>1.A.2.a.</v>
      </c>
      <c r="B9" s="143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43" t="str">
        <f>CO2eq!A19</f>
        <v>1.A.2.b.</v>
      </c>
      <c r="B10" s="143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3" t="str">
        <f>CO2eq!A20</f>
        <v>1.A.2.c.</v>
      </c>
      <c r="B11" s="143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3" t="str">
        <f>CO2eq!A21</f>
        <v>1.A.2.d.</v>
      </c>
      <c r="B12" s="143" t="str">
        <f>CO2eq!B21</f>
        <v>Pulpa, papel e imprenta</v>
      </c>
      <c r="C12" s="94">
        <f>CO2eq!AE21</f>
        <v>0</v>
      </c>
      <c r="D12" s="94">
        <f t="shared" si="0"/>
        <v>0</v>
      </c>
    </row>
    <row r="13" spans="1:7" x14ac:dyDescent="0.25">
      <c r="A13" s="143" t="str">
        <f>CO2eq!A22</f>
        <v>1.A.2.e.</v>
      </c>
      <c r="B13" s="143" t="str">
        <f>CO2eq!B22</f>
        <v>Procesamiento de alimentos, bebidas y tabaco</v>
      </c>
      <c r="C13" s="94">
        <f>CO2eq!AE22</f>
        <v>0</v>
      </c>
      <c r="D13" s="94">
        <f t="shared" si="0"/>
        <v>0</v>
      </c>
    </row>
    <row r="14" spans="1:7" x14ac:dyDescent="0.25">
      <c r="A14" s="143" t="str">
        <f>CO2eq!A23</f>
        <v>1.A.2.f.</v>
      </c>
      <c r="B14" s="143" t="str">
        <f>CO2eq!B23</f>
        <v>Minerales no metálicos</v>
      </c>
      <c r="C14" s="94">
        <f>CO2eq!AE23</f>
        <v>68.955283352732977</v>
      </c>
      <c r="D14" s="94">
        <f t="shared" si="0"/>
        <v>68.955283352732977</v>
      </c>
    </row>
    <row r="15" spans="1:7" x14ac:dyDescent="0.25">
      <c r="A15" s="143" t="str">
        <f>CO2eq!A24</f>
        <v>1.A.2.g.</v>
      </c>
      <c r="B15" s="143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3" t="str">
        <f>CO2eq!A25</f>
        <v>1.A.2.h.</v>
      </c>
      <c r="B16" s="143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3" t="str">
        <f>CO2eq!A26</f>
        <v>1.A.2.i.</v>
      </c>
      <c r="B17" s="143" t="str">
        <f>CO2eq!B26</f>
        <v>Minería (con excepción de combustibles) y cantería</v>
      </c>
      <c r="C17" s="94">
        <f>CO2eq!AE26</f>
        <v>1185.4097226445654</v>
      </c>
      <c r="D17" s="94">
        <f t="shared" si="0"/>
        <v>1185.4097226445654</v>
      </c>
    </row>
    <row r="18" spans="1:4" x14ac:dyDescent="0.25">
      <c r="A18" s="143" t="str">
        <f>CO2eq!A27</f>
        <v>1.A.2.j.</v>
      </c>
      <c r="B18" s="143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3" t="str">
        <f>CO2eq!A28</f>
        <v>1.A.2.k.</v>
      </c>
      <c r="B19" s="143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3" t="str">
        <f>CO2eq!A29</f>
        <v>1.A.2.l.</v>
      </c>
      <c r="B20" s="143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3" t="str">
        <f>CO2eq!A30</f>
        <v>1.A.2.m.</v>
      </c>
      <c r="B21" s="143" t="str">
        <f>CO2eq!B30</f>
        <v>Industria no especificada</v>
      </c>
      <c r="C21" s="94">
        <f>CO2eq!AE30</f>
        <v>89.283371587478683</v>
      </c>
      <c r="D21" s="94">
        <f t="shared" si="0"/>
        <v>89.283371587478683</v>
      </c>
    </row>
    <row r="22" spans="1:4" x14ac:dyDescent="0.25">
      <c r="A22" s="143" t="str">
        <f>CO2eq!A34</f>
        <v>1.A.3.a.ii.</v>
      </c>
      <c r="B22" s="143" t="str">
        <f>CO2eq!B34</f>
        <v>Aviación de cabotaje</v>
      </c>
      <c r="C22" s="94">
        <f>CO2eq!AE34</f>
        <v>41.271894129469814</v>
      </c>
      <c r="D22" s="94">
        <f t="shared" si="0"/>
        <v>41.271894129469814</v>
      </c>
    </row>
    <row r="23" spans="1:4" x14ac:dyDescent="0.25">
      <c r="A23" s="144" t="str">
        <f>CO2eq!A36</f>
        <v>1.A.3.b.i.</v>
      </c>
      <c r="B23" s="144" t="str">
        <f>CO2eq!B36</f>
        <v>Automóviles</v>
      </c>
      <c r="C23" s="33">
        <f>CO2eq!AE36</f>
        <v>142.48384398534091</v>
      </c>
      <c r="D23" s="94">
        <f t="shared" si="0"/>
        <v>142.48384398534091</v>
      </c>
    </row>
    <row r="24" spans="1:4" x14ac:dyDescent="0.25">
      <c r="A24" s="144" t="str">
        <f>CO2eq!A39</f>
        <v>1.A.3.b.ii.</v>
      </c>
      <c r="B24" s="144" t="str">
        <f>CO2eq!B39</f>
        <v>Camiones para servicio ligero</v>
      </c>
      <c r="C24" s="33">
        <f>CO2eq!AE39</f>
        <v>134.13695683008513</v>
      </c>
      <c r="D24" s="94">
        <f t="shared" si="0"/>
        <v>134.13695683008513</v>
      </c>
    </row>
    <row r="25" spans="1:4" x14ac:dyDescent="0.25">
      <c r="A25" s="143" t="str">
        <f>CO2eq!A42</f>
        <v>1.A.3.b.iii.</v>
      </c>
      <c r="B25" s="143" t="str">
        <f>CO2eq!B42</f>
        <v>Camiones para servicio pesado y autobuses</v>
      </c>
      <c r="C25" s="94">
        <f>CO2eq!AE42</f>
        <v>500.46374542633862</v>
      </c>
      <c r="D25" s="94">
        <f t="shared" si="0"/>
        <v>500.46374542633862</v>
      </c>
    </row>
    <row r="26" spans="1:4" x14ac:dyDescent="0.25">
      <c r="A26" s="143" t="str">
        <f>CO2eq!A43</f>
        <v>1.A.3.b.iv.</v>
      </c>
      <c r="B26" s="143" t="str">
        <f>CO2eq!B43</f>
        <v>Motocicletas</v>
      </c>
      <c r="C26" s="94">
        <f>CO2eq!AE43</f>
        <v>1.0925930242542587</v>
      </c>
      <c r="D26" s="94">
        <f t="shared" si="0"/>
        <v>1.0925930242542587</v>
      </c>
    </row>
    <row r="27" spans="1:4" x14ac:dyDescent="0.25">
      <c r="A27" s="143" t="str">
        <f>CO2eq!A44</f>
        <v>1.A.3.b.v.</v>
      </c>
      <c r="B27" s="143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3" t="str">
        <f>CO2eq!A45</f>
        <v>1.A.3.b.vi.</v>
      </c>
      <c r="B28" s="143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3" t="str">
        <f>CO2eq!A46</f>
        <v>1.A.3.c.</v>
      </c>
      <c r="B29" s="143" t="str">
        <f>CO2eq!B46</f>
        <v>Ferrocarriles</v>
      </c>
      <c r="C29" s="94">
        <f>CO2eq!AE46</f>
        <v>0</v>
      </c>
      <c r="D29" s="94">
        <f t="shared" si="0"/>
        <v>0</v>
      </c>
    </row>
    <row r="30" spans="1:4" x14ac:dyDescent="0.25">
      <c r="A30" s="143" t="str">
        <f>CO2eq!A49</f>
        <v>1.A.3.d.ii.</v>
      </c>
      <c r="B30" s="143" t="str">
        <f>CO2eq!B49</f>
        <v>Navegación marítima y fluvial nacional</v>
      </c>
      <c r="C30" s="94">
        <f>CO2eq!AE49</f>
        <v>0.91427296490071064</v>
      </c>
      <c r="D30" s="94">
        <f t="shared" si="0"/>
        <v>0.91427296490071064</v>
      </c>
    </row>
    <row r="31" spans="1:4" x14ac:dyDescent="0.25">
      <c r="A31" s="143" t="str">
        <f>CO2eq!A51</f>
        <v>1.A.3.e.i.</v>
      </c>
      <c r="B31" s="143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3" t="str">
        <f>CO2eq!A52</f>
        <v>1.A.3.e.ii.</v>
      </c>
      <c r="B32" s="143" t="str">
        <f>CO2eq!B52</f>
        <v>Todo terreno</v>
      </c>
      <c r="C32" s="94">
        <f>CO2eq!AE52</f>
        <v>28.703400442506275</v>
      </c>
      <c r="D32" s="94">
        <f t="shared" si="0"/>
        <v>28.703400442506275</v>
      </c>
    </row>
    <row r="33" spans="1:4" x14ac:dyDescent="0.25">
      <c r="A33" s="143" t="str">
        <f>CO2eq!A54</f>
        <v>1.A.4.a.</v>
      </c>
      <c r="B33" s="143" t="str">
        <f>CO2eq!B54</f>
        <v>Comercial / Institucional</v>
      </c>
      <c r="C33" s="94">
        <f>CO2eq!AE54</f>
        <v>29.853920926500031</v>
      </c>
      <c r="D33" s="94">
        <f t="shared" si="0"/>
        <v>29.853920926500031</v>
      </c>
    </row>
    <row r="34" spans="1:4" x14ac:dyDescent="0.25">
      <c r="A34" s="143" t="str">
        <f>CO2eq!A55</f>
        <v>1.A.4.b.</v>
      </c>
      <c r="B34" s="143" t="str">
        <f>CO2eq!B55</f>
        <v>Residencial</v>
      </c>
      <c r="C34" s="94">
        <f>CO2eq!AE55</f>
        <v>41.014655822430505</v>
      </c>
      <c r="D34" s="94">
        <f t="shared" si="0"/>
        <v>41.014655822430505</v>
      </c>
    </row>
    <row r="35" spans="1:4" x14ac:dyDescent="0.25">
      <c r="A35" s="143" t="str">
        <f>CO2eq!A57</f>
        <v>1.A.4.c.i.</v>
      </c>
      <c r="B35" s="143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3" t="str">
        <f>CO2eq!A58</f>
        <v>1.A.4.c.ii.</v>
      </c>
      <c r="B36" s="143" t="str">
        <f>CO2eq!B58</f>
        <v>Vehículo todo terreno y otra maquinaria</v>
      </c>
      <c r="C36" s="94">
        <f>CO2eq!AE58</f>
        <v>0.59295037486823543</v>
      </c>
      <c r="D36" s="94">
        <f t="shared" si="0"/>
        <v>0.59295037486823543</v>
      </c>
    </row>
    <row r="37" spans="1:4" x14ac:dyDescent="0.25">
      <c r="A37" s="143" t="str">
        <f>CO2eq!A59</f>
        <v>1.A.4.c.iii.</v>
      </c>
      <c r="B37" s="143" t="str">
        <f>CO2eq!B59</f>
        <v>Pesca (combustión móvil)</v>
      </c>
      <c r="C37" s="94">
        <f>CO2eq!AE59</f>
        <v>10.618740897722207</v>
      </c>
      <c r="D37" s="94">
        <f t="shared" si="0"/>
        <v>10.618740897722207</v>
      </c>
    </row>
    <row r="38" spans="1:4" x14ac:dyDescent="0.25">
      <c r="A38" s="143" t="str">
        <f>CO2eq!A61</f>
        <v>1.A.5.a.</v>
      </c>
      <c r="B38" s="143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3" t="str">
        <f>CO2eq!A63</f>
        <v>1.A.5.b.i.</v>
      </c>
      <c r="B39" s="143" t="str">
        <f>CO2eq!B63</f>
        <v>Móvil (componente aviación)</v>
      </c>
      <c r="C39" s="94">
        <f>CO2eq!AE63</f>
        <v>9.0453684434596587E-2</v>
      </c>
      <c r="D39" s="94">
        <f t="shared" si="0"/>
        <v>9.0453684434596587E-2</v>
      </c>
    </row>
    <row r="40" spans="1:4" x14ac:dyDescent="0.25">
      <c r="A40" s="143" t="str">
        <f>CO2eq!A64</f>
        <v>1.A.5.b.ii.</v>
      </c>
      <c r="B40" s="143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3" t="str">
        <f>CO2eq!A65</f>
        <v>1.A.5.b.iii.</v>
      </c>
      <c r="B41" s="143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3" t="str">
        <f>CO2eq!A71</f>
        <v>1.B.1.a.i.1.</v>
      </c>
      <c r="B42" s="143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3" t="str">
        <f>CO2eq!A72</f>
        <v>1.B.1.a.i.2.</v>
      </c>
      <c r="B43" s="143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3" t="str">
        <f>CO2eq!A73</f>
        <v>1.B.1.a.i.3.</v>
      </c>
      <c r="B44" s="143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3" t="str">
        <f>CO2eq!A74</f>
        <v>1.B.1.a.i.4.</v>
      </c>
      <c r="B45" s="143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3" t="str">
        <f>CO2eq!A76</f>
        <v>1.B.1.a.ii.1.</v>
      </c>
      <c r="B46" s="143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3" t="str">
        <f>CO2eq!A77</f>
        <v>1.B.1.a.ii.2.</v>
      </c>
      <c r="B47" s="143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3" t="str">
        <f>CO2eq!A78</f>
        <v>1.B.1.b.</v>
      </c>
      <c r="B48" s="143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3" t="str">
        <f>CO2eq!A79</f>
        <v>1.B.1.c.</v>
      </c>
      <c r="B49" s="143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3" t="str">
        <f>CO2eq!A82</f>
        <v>1.B.2.a.i.</v>
      </c>
      <c r="B50" s="143" t="str">
        <f>CO2eq!B82</f>
        <v>Venteo</v>
      </c>
      <c r="C50" s="94">
        <f>CO2eq!AE82</f>
        <v>0</v>
      </c>
      <c r="D50" s="94">
        <f t="shared" si="0"/>
        <v>0</v>
      </c>
    </row>
    <row r="51" spans="1:4" x14ac:dyDescent="0.25">
      <c r="A51" s="143" t="str">
        <f>CO2eq!A83</f>
        <v>1.B.2.a.ii.</v>
      </c>
      <c r="B51" s="143" t="str">
        <f>CO2eq!B83</f>
        <v>Quema en antorcha</v>
      </c>
      <c r="C51" s="94">
        <f>CO2eq!AE83</f>
        <v>0</v>
      </c>
      <c r="D51" s="94">
        <f t="shared" si="0"/>
        <v>0</v>
      </c>
    </row>
    <row r="52" spans="1:4" x14ac:dyDescent="0.25">
      <c r="A52" s="143" t="str">
        <f>CO2eq!A85</f>
        <v>1.B.2.a.iii.1.</v>
      </c>
      <c r="B52" s="143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3" t="str">
        <f>CO2eq!A86</f>
        <v>1.B.2.a.iii.2.</v>
      </c>
      <c r="B53" s="143" t="str">
        <f>CO2eq!B86</f>
        <v>Producción y refinación</v>
      </c>
      <c r="C53" s="94">
        <f>CO2eq!AE86</f>
        <v>0</v>
      </c>
      <c r="D53" s="94">
        <f t="shared" si="0"/>
        <v>0</v>
      </c>
    </row>
    <row r="54" spans="1:4" x14ac:dyDescent="0.25">
      <c r="A54" s="143" t="str">
        <f>CO2eq!A87</f>
        <v>1.B.2.a.iii.3.</v>
      </c>
      <c r="B54" s="143" t="str">
        <f>CO2eq!B87</f>
        <v>Transporte</v>
      </c>
      <c r="C54" s="94">
        <f>CO2eq!AE87</f>
        <v>0</v>
      </c>
      <c r="D54" s="94">
        <f t="shared" si="0"/>
        <v>0</v>
      </c>
    </row>
    <row r="55" spans="1:4" x14ac:dyDescent="0.25">
      <c r="A55" s="143" t="str">
        <f>CO2eq!A88</f>
        <v>1.B.2.a.iii.4.</v>
      </c>
      <c r="B55" s="143" t="str">
        <f>CO2eq!B88</f>
        <v>Refinación</v>
      </c>
      <c r="C55" s="94">
        <f>CO2eq!AE88</f>
        <v>0</v>
      </c>
      <c r="D55" s="94">
        <f t="shared" si="0"/>
        <v>0</v>
      </c>
    </row>
    <row r="56" spans="1:4" x14ac:dyDescent="0.25">
      <c r="A56" s="143" t="str">
        <f>CO2eq!A89</f>
        <v>1.B.2.a.iii.5.</v>
      </c>
      <c r="B56" s="143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3" t="str">
        <f>CO2eq!A90</f>
        <v>1.B.2.a.iii.6.</v>
      </c>
      <c r="B57" s="143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3" t="str">
        <f>CO2eq!A92</f>
        <v>1.B.2.b.i.</v>
      </c>
      <c r="B58" s="143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3" t="str">
        <f>CO2eq!A93</f>
        <v>1.B.2.b.ii.</v>
      </c>
      <c r="B59" s="143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3" t="str">
        <f>CO2eq!A95</f>
        <v>1.B.2.b.iii.1.</v>
      </c>
      <c r="B60" s="143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3" t="str">
        <f>CO2eq!A96</f>
        <v>1.B.2.b.iii.2.</v>
      </c>
      <c r="B61" s="143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3" t="str">
        <f>CO2eq!A97</f>
        <v>1.B.2.b.iii.3.</v>
      </c>
      <c r="B62" s="143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3" t="str">
        <f>CO2eq!A98</f>
        <v>1.B.2.b.iii.4.</v>
      </c>
      <c r="B63" s="143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3" t="str">
        <f>CO2eq!A99</f>
        <v>1.B.2.b.iii.5.</v>
      </c>
      <c r="B64" s="143" t="str">
        <f>CO2eq!B99</f>
        <v>Distribución</v>
      </c>
      <c r="C64" s="94">
        <f>CO2eq!AE99</f>
        <v>0.10690121214364406</v>
      </c>
      <c r="D64" s="94">
        <f t="shared" si="0"/>
        <v>0.10690121214364406</v>
      </c>
    </row>
    <row r="65" spans="1:4" x14ac:dyDescent="0.25">
      <c r="A65" s="143" t="str">
        <f>CO2eq!A100</f>
        <v>1.B.2.b.iii.6.</v>
      </c>
      <c r="B65" s="143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3" t="str">
        <f>CO2eq!A101</f>
        <v>1.B.3.</v>
      </c>
      <c r="B66" s="143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3" t="str">
        <f>CO2eq!A104</f>
        <v>1.C.1.a.</v>
      </c>
      <c r="B67" s="143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3" t="str">
        <f>CO2eq!A105</f>
        <v>1.C.1.b.</v>
      </c>
      <c r="B68" s="143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3" t="str">
        <f>CO2eq!A106</f>
        <v>1.C.1.c.</v>
      </c>
      <c r="B69" s="143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3" t="str">
        <f>CO2eq!A108</f>
        <v>1.C.2.a.</v>
      </c>
      <c r="B70" s="143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3" t="str">
        <f>CO2eq!A109</f>
        <v>1.C.2.b.</v>
      </c>
      <c r="B71" s="143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3" t="str">
        <f>CO2eq!A110</f>
        <v>1.C.3.</v>
      </c>
      <c r="B72" s="143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3" t="str">
        <f>CO2eq!A113</f>
        <v>2.A.1.</v>
      </c>
      <c r="B73" s="143" t="str">
        <f>CO2eq!B113</f>
        <v>Producción de cemento</v>
      </c>
      <c r="C73" s="94">
        <f>CO2eq!AE113</f>
        <v>67.413031141957418</v>
      </c>
      <c r="D73" s="94">
        <f t="shared" si="1"/>
        <v>67.413031141957418</v>
      </c>
    </row>
    <row r="74" spans="1:4" x14ac:dyDescent="0.25">
      <c r="A74" s="143" t="str">
        <f>CO2eq!A114</f>
        <v>2.A.2.</v>
      </c>
      <c r="B74" s="143" t="str">
        <f>CO2eq!B114</f>
        <v>Producción de cal</v>
      </c>
      <c r="C74" s="94">
        <f>CO2eq!AE114</f>
        <v>210.16990342041339</v>
      </c>
      <c r="D74" s="94">
        <f t="shared" si="1"/>
        <v>210.16990342041339</v>
      </c>
    </row>
    <row r="75" spans="1:4" x14ac:dyDescent="0.25">
      <c r="A75" s="143" t="str">
        <f>CO2eq!A115</f>
        <v>2.A.3.</v>
      </c>
      <c r="B75" s="143" t="str">
        <f>CO2eq!B115</f>
        <v>Producción de vidrio</v>
      </c>
      <c r="C75" s="94">
        <f>CO2eq!AE115</f>
        <v>0</v>
      </c>
      <c r="D75" s="94">
        <f t="shared" si="1"/>
        <v>0</v>
      </c>
    </row>
    <row r="76" spans="1:4" x14ac:dyDescent="0.25">
      <c r="A76" s="144" t="str">
        <f>CO2eq!A116</f>
        <v>2.A.4.</v>
      </c>
      <c r="B76" s="144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3" t="str">
        <f>CO2eq!A123</f>
        <v>2.B.1.</v>
      </c>
      <c r="B77" s="143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3" t="str">
        <f>CO2eq!A124</f>
        <v>2.B.2.</v>
      </c>
      <c r="B78" s="143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3" t="str">
        <f>CO2eq!A125</f>
        <v>2.B.3.</v>
      </c>
      <c r="B79" s="143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3" t="str">
        <f>CO2eq!A126</f>
        <v>2.B.4.</v>
      </c>
      <c r="B80" s="143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3" t="str">
        <f>CO2eq!A127</f>
        <v>2.B.5.</v>
      </c>
      <c r="B81" s="143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3" t="str">
        <f>CO2eq!A128</f>
        <v>2.B.6.</v>
      </c>
      <c r="B82" s="143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3" t="str">
        <f>CO2eq!A129</f>
        <v>2.B.7.</v>
      </c>
      <c r="B83" s="143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3" t="str">
        <f>CO2eq!A131</f>
        <v>2.B.8.a.</v>
      </c>
      <c r="B84" s="143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3" t="str">
        <f>CO2eq!A132</f>
        <v>2.B.8.b.</v>
      </c>
      <c r="B85" s="143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3" t="str">
        <f>CO2eq!A133</f>
        <v>2.B.8.c.</v>
      </c>
      <c r="B86" s="143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3" t="str">
        <f>CO2eq!A134</f>
        <v>2.B.8.d.</v>
      </c>
      <c r="B87" s="143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3" t="str">
        <f>CO2eq!A135</f>
        <v>2.B.8.e.</v>
      </c>
      <c r="B88" s="143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3" t="str">
        <f>CO2eq!A136</f>
        <v>2.B.8.f.</v>
      </c>
      <c r="B89" s="143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3" t="str">
        <f>CO2eq!A138</f>
        <v>2.B.9.a.</v>
      </c>
      <c r="B90" s="143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3" t="str">
        <f>CO2eq!A139</f>
        <v>2.B.9.b.</v>
      </c>
      <c r="B91" s="143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3" t="str">
        <f>CO2eq!A140</f>
        <v>2.B.10.</v>
      </c>
      <c r="B92" s="143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3" t="str">
        <f>CO2eq!A142</f>
        <v>2.C.1.</v>
      </c>
      <c r="B93" s="143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43" t="str">
        <f>CO2eq!A143</f>
        <v>2.C.2.</v>
      </c>
      <c r="B94" s="143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3" t="str">
        <f>CO2eq!A144</f>
        <v>2.C.3.</v>
      </c>
      <c r="B95" s="143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3" t="str">
        <f>CO2eq!A145</f>
        <v>2.C.4.</v>
      </c>
      <c r="B96" s="143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3" t="str">
        <f>CO2eq!A146</f>
        <v>2.C.5.</v>
      </c>
      <c r="B97" s="143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3" t="str">
        <f>CO2eq!A147</f>
        <v>2.C.6.</v>
      </c>
      <c r="B98" s="143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3" t="str">
        <f>CO2eq!A148</f>
        <v>2.C.7.</v>
      </c>
      <c r="B99" s="143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3" t="str">
        <f>CO2eq!A150</f>
        <v>2.D.1.</v>
      </c>
      <c r="B100" s="143" t="str">
        <f>CO2eq!B150</f>
        <v>Uso de lubricantes</v>
      </c>
      <c r="C100" s="94">
        <f>CO2eq!AE150</f>
        <v>2.9685524029863899</v>
      </c>
      <c r="D100" s="94">
        <f t="shared" si="1"/>
        <v>2.9685524029863899</v>
      </c>
    </row>
    <row r="101" spans="1:4" x14ac:dyDescent="0.25">
      <c r="A101" s="143" t="str">
        <f>CO2eq!A151</f>
        <v>2.D.2.</v>
      </c>
      <c r="B101" s="143" t="str">
        <f>CO2eq!B151</f>
        <v>Uso de la cera de parafina</v>
      </c>
      <c r="C101" s="94">
        <f>CO2eq!AE151</f>
        <v>0.23916166356120466</v>
      </c>
      <c r="D101" s="94">
        <f t="shared" si="1"/>
        <v>0.23916166356120466</v>
      </c>
    </row>
    <row r="102" spans="1:4" x14ac:dyDescent="0.25">
      <c r="A102" s="143" t="str">
        <f>CO2eq!A152</f>
        <v>2.D.3.</v>
      </c>
      <c r="B102" s="143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3" t="str">
        <f>CO2eq!A153</f>
        <v>2.D.4.</v>
      </c>
      <c r="B103" s="143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3" t="str">
        <f>CO2eq!A155</f>
        <v>2.E.1.</v>
      </c>
      <c r="B104" s="143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3" t="str">
        <f>CO2eq!A156</f>
        <v>2.E.2.</v>
      </c>
      <c r="B105" s="143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3" t="str">
        <f>CO2eq!A157</f>
        <v>2.E.3.</v>
      </c>
      <c r="B106" s="143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3" t="str">
        <f>CO2eq!A158</f>
        <v>2.E.4.</v>
      </c>
      <c r="B107" s="143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3" t="str">
        <f>CO2eq!A159</f>
        <v>2.E.5.</v>
      </c>
      <c r="B108" s="143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3" t="str">
        <f>CO2eq!A162</f>
        <v>2.F.1.a.</v>
      </c>
      <c r="B109" s="143" t="str">
        <f>CO2eq!B162</f>
        <v>Refrigeración comercial</v>
      </c>
      <c r="C109" s="94">
        <f>CO2eq!AE162</f>
        <v>11.105204518967582</v>
      </c>
      <c r="D109" s="94">
        <f t="shared" si="1"/>
        <v>11.105204518967582</v>
      </c>
    </row>
    <row r="110" spans="1:4" x14ac:dyDescent="0.25">
      <c r="A110" s="143" t="str">
        <f>CO2eq!A163</f>
        <v>2.F.1.b.</v>
      </c>
      <c r="B110" s="143" t="str">
        <f>CO2eq!B163</f>
        <v>Refrigeración doméstica</v>
      </c>
      <c r="C110" s="94">
        <f>CO2eq!AE163</f>
        <v>1.1856119817026112</v>
      </c>
      <c r="D110" s="94">
        <f t="shared" si="1"/>
        <v>1.1856119817026112</v>
      </c>
    </row>
    <row r="111" spans="1:4" x14ac:dyDescent="0.25">
      <c r="A111" s="143" t="str">
        <f>CO2eq!A164</f>
        <v>2.F.1.c.</v>
      </c>
      <c r="B111" s="143" t="str">
        <f>CO2eq!B164</f>
        <v>Refrigeración industrial</v>
      </c>
      <c r="C111" s="94">
        <f>CO2eq!AE164</f>
        <v>31.820272638025493</v>
      </c>
      <c r="D111" s="94">
        <f t="shared" si="1"/>
        <v>31.820272638025493</v>
      </c>
    </row>
    <row r="112" spans="1:4" x14ac:dyDescent="0.25">
      <c r="A112" s="143" t="str">
        <f>CO2eq!A165</f>
        <v>2.F.1.d.</v>
      </c>
      <c r="B112" s="143" t="str">
        <f>CO2eq!B165</f>
        <v>Transporte refrigerado</v>
      </c>
      <c r="C112" s="94">
        <f>CO2eq!AE165</f>
        <v>1.2603923339077434</v>
      </c>
      <c r="D112" s="94">
        <f t="shared" si="1"/>
        <v>1.2603923339077434</v>
      </c>
    </row>
    <row r="113" spans="1:4" x14ac:dyDescent="0.25">
      <c r="A113" s="143" t="str">
        <f>CO2eq!A166</f>
        <v>2.F.1.e.</v>
      </c>
      <c r="B113" s="143" t="str">
        <f>CO2eq!B166</f>
        <v>Aire acondicionado fijo</v>
      </c>
      <c r="C113" s="94">
        <f>CO2eq!AE166</f>
        <v>5.1604841205952274</v>
      </c>
      <c r="D113" s="94">
        <f t="shared" si="1"/>
        <v>5.1604841205952274</v>
      </c>
    </row>
    <row r="114" spans="1:4" x14ac:dyDescent="0.25">
      <c r="A114" s="143" t="str">
        <f>CO2eq!A167</f>
        <v>2.F.1.f.</v>
      </c>
      <c r="B114" s="143" t="str">
        <f>CO2eq!B167</f>
        <v>Aire acondicionado móvil</v>
      </c>
      <c r="C114" s="94">
        <f>CO2eq!AE167</f>
        <v>17.02215573762302</v>
      </c>
      <c r="D114" s="94">
        <f t="shared" si="1"/>
        <v>17.02215573762302</v>
      </c>
    </row>
    <row r="115" spans="1:4" x14ac:dyDescent="0.25">
      <c r="A115" s="143" t="str">
        <f>CO2eq!A168</f>
        <v>2.F.2.</v>
      </c>
      <c r="B115" s="143" t="str">
        <f>CO2eq!B168</f>
        <v>Agentes espumantes</v>
      </c>
      <c r="C115" s="94">
        <f>CO2eq!AE168</f>
        <v>1.047887080140135</v>
      </c>
      <c r="D115" s="94">
        <f t="shared" si="1"/>
        <v>1.047887080140135</v>
      </c>
    </row>
    <row r="116" spans="1:4" x14ac:dyDescent="0.25">
      <c r="A116" s="143" t="str">
        <f>CO2eq!A169</f>
        <v>2.F.3.</v>
      </c>
      <c r="B116" s="143" t="str">
        <f>CO2eq!B169</f>
        <v>Protección contra incendios</v>
      </c>
      <c r="C116" s="94">
        <f>CO2eq!AE169</f>
        <v>0.79842859369002395</v>
      </c>
      <c r="D116" s="94">
        <f t="shared" si="1"/>
        <v>0.79842859369002395</v>
      </c>
    </row>
    <row r="117" spans="1:4" x14ac:dyDescent="0.25">
      <c r="A117" s="143" t="str">
        <f>CO2eq!A170</f>
        <v>2.F.4.</v>
      </c>
      <c r="B117" s="143" t="str">
        <f>CO2eq!B170</f>
        <v>Aerosoles</v>
      </c>
      <c r="C117" s="94">
        <f>CO2eq!AE170</f>
        <v>0.35031321259325032</v>
      </c>
      <c r="D117" s="94">
        <f t="shared" si="1"/>
        <v>0.35031321259325032</v>
      </c>
    </row>
    <row r="118" spans="1:4" x14ac:dyDescent="0.25">
      <c r="A118" s="143" t="str">
        <f>CO2eq!A171</f>
        <v>2.F.5.</v>
      </c>
      <c r="B118" s="143" t="str">
        <f>CO2eq!B171</f>
        <v>Solventes</v>
      </c>
      <c r="C118" s="94">
        <f>CO2eq!AE171</f>
        <v>8.6941309291499153E-2</v>
      </c>
      <c r="D118" s="94">
        <f t="shared" si="1"/>
        <v>8.6941309291499153E-2</v>
      </c>
    </row>
    <row r="119" spans="1:4" x14ac:dyDescent="0.25">
      <c r="A119" s="143" t="str">
        <f>CO2eq!A172</f>
        <v>2.F.6.</v>
      </c>
      <c r="B119" s="143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3" t="str">
        <f>CO2eq!A175</f>
        <v>2.G.1.a.</v>
      </c>
      <c r="B120" s="143" t="str">
        <f>CO2eq!B175</f>
        <v>Manufactura de equipos eléctricos</v>
      </c>
      <c r="C120" s="94">
        <f>CO2eq!AE175</f>
        <v>2.5319944875310578</v>
      </c>
      <c r="D120" s="94">
        <f t="shared" si="1"/>
        <v>2.5319944875310578</v>
      </c>
    </row>
    <row r="121" spans="1:4" x14ac:dyDescent="0.25">
      <c r="A121" s="143" t="str">
        <f>CO2eq!A176</f>
        <v>2.G.1.b.</v>
      </c>
      <c r="B121" s="143" t="str">
        <f>CO2eq!B176</f>
        <v>Uso de equipos eléctricos</v>
      </c>
      <c r="C121" s="94">
        <f>CO2eq!AE176</f>
        <v>10.216877363614614</v>
      </c>
      <c r="D121" s="94">
        <f t="shared" si="1"/>
        <v>10.216877363614614</v>
      </c>
    </row>
    <row r="122" spans="1:4" x14ac:dyDescent="0.25">
      <c r="A122" s="143" t="str">
        <f>CO2eq!A177</f>
        <v>2.G.1.c.</v>
      </c>
      <c r="B122" s="143" t="str">
        <f>CO2eq!B177</f>
        <v>Eliminación de equipos eléctricos</v>
      </c>
      <c r="C122" s="94">
        <f>CO2eq!AE177</f>
        <v>0.25273654182387045</v>
      </c>
      <c r="D122" s="94">
        <f t="shared" si="1"/>
        <v>0.25273654182387045</v>
      </c>
    </row>
    <row r="123" spans="1:4" x14ac:dyDescent="0.25">
      <c r="A123" s="143" t="str">
        <f>CO2eq!A179</f>
        <v>2.G.2.a.</v>
      </c>
      <c r="B123" s="143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3" t="str">
        <f>CO2eq!A180</f>
        <v>2.G.2.b.</v>
      </c>
      <c r="B124" s="143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3" t="str">
        <f>CO2eq!A181</f>
        <v>2.G.2.c.</v>
      </c>
      <c r="B125" s="143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3" t="str">
        <f>CO2eq!A183</f>
        <v>2.G.3.a.</v>
      </c>
      <c r="B126" s="143" t="str">
        <f>CO2eq!B183</f>
        <v>Aplicaciones médicas</v>
      </c>
      <c r="C126" s="94">
        <f>CO2eq!AE183</f>
        <v>4.0418017335144465E-3</v>
      </c>
      <c r="D126" s="94">
        <f t="shared" si="1"/>
        <v>4.0418017335144465E-3</v>
      </c>
    </row>
    <row r="127" spans="1:4" x14ac:dyDescent="0.25">
      <c r="A127" s="143" t="str">
        <f>CO2eq!A184</f>
        <v>2.G.3.b.</v>
      </c>
      <c r="B127" s="143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3" t="str">
        <f>CO2eq!A185</f>
        <v>2.G.3.c.</v>
      </c>
      <c r="B128" s="143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3" t="str">
        <f>CO2eq!A186</f>
        <v>2.G.4.</v>
      </c>
      <c r="B129" s="143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3" t="str">
        <f>CO2eq!A188</f>
        <v>2.H.1.</v>
      </c>
      <c r="B130" s="143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3" t="str">
        <f>CO2eq!A189</f>
        <v>2.H.2.</v>
      </c>
      <c r="B131" s="143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3" t="str">
        <f>CO2eq!A190</f>
        <v>2.H.3.</v>
      </c>
      <c r="B132" s="143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4" t="str">
        <f>CO2eq!A193</f>
        <v>3.A.1.</v>
      </c>
      <c r="B133" s="144" t="str">
        <f>CO2eq!B193</f>
        <v>Ganado vacuno</v>
      </c>
      <c r="C133" s="33">
        <f>CO2eq!AE193</f>
        <v>9.2930483992015951</v>
      </c>
      <c r="D133" s="94">
        <f t="shared" si="2"/>
        <v>9.2930483992015951</v>
      </c>
    </row>
    <row r="134" spans="1:4" x14ac:dyDescent="0.25">
      <c r="A134" s="143" t="str">
        <f>CO2eq!A201</f>
        <v>3.A.2.</v>
      </c>
      <c r="B134" s="143" t="str">
        <f>CO2eq!B201</f>
        <v>Ovinos</v>
      </c>
      <c r="C134" s="94">
        <f>CO2eq!AE201</f>
        <v>0.41251958381530129</v>
      </c>
      <c r="D134" s="94">
        <f t="shared" si="2"/>
        <v>0.41251958381530129</v>
      </c>
    </row>
    <row r="135" spans="1:4" x14ac:dyDescent="0.25">
      <c r="A135" s="144" t="str">
        <f>CO2eq!A202</f>
        <v>3.A.3.</v>
      </c>
      <c r="B135" s="144" t="str">
        <f>CO2eq!B202</f>
        <v>Porcinos</v>
      </c>
      <c r="C135" s="33">
        <f>CO2eq!AE202</f>
        <v>4.7978266787779278E-2</v>
      </c>
      <c r="D135" s="94">
        <f t="shared" si="2"/>
        <v>4.7978266787779278E-2</v>
      </c>
    </row>
    <row r="136" spans="1:4" x14ac:dyDescent="0.25">
      <c r="A136" s="143" t="str">
        <f>CO2eq!A207</f>
        <v>3.A.4.a.</v>
      </c>
      <c r="B136" s="143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3" t="str">
        <f>CO2eq!A208</f>
        <v>3.A.4.b.</v>
      </c>
      <c r="B137" s="143" t="str">
        <f>CO2eq!B208</f>
        <v>Caprinos</v>
      </c>
      <c r="C137" s="94">
        <f>CO2eq!AE208</f>
        <v>2.7261159762963354</v>
      </c>
      <c r="D137" s="94">
        <f t="shared" si="2"/>
        <v>2.7261159762963354</v>
      </c>
    </row>
    <row r="138" spans="1:4" x14ac:dyDescent="0.25">
      <c r="A138" s="143" t="str">
        <f>CO2eq!A209</f>
        <v>3.A.4.c.</v>
      </c>
      <c r="B138" s="143" t="str">
        <f>CO2eq!B209</f>
        <v>Equinos</v>
      </c>
      <c r="C138" s="94">
        <f>CO2eq!AE209</f>
        <v>1.7651700000000017</v>
      </c>
      <c r="D138" s="94">
        <f t="shared" si="2"/>
        <v>1.7651700000000017</v>
      </c>
    </row>
    <row r="139" spans="1:4" x14ac:dyDescent="0.25">
      <c r="A139" s="143" t="str">
        <f>CO2eq!A210</f>
        <v>3.A.4.d.</v>
      </c>
      <c r="B139" s="143" t="str">
        <f>CO2eq!B210</f>
        <v>Mulas y asnos</v>
      </c>
      <c r="C139" s="94">
        <f>CO2eq!AE210</f>
        <v>0.86259999999999881</v>
      </c>
      <c r="D139" s="94">
        <f t="shared" si="2"/>
        <v>0.86259999999999881</v>
      </c>
    </row>
    <row r="140" spans="1:4" x14ac:dyDescent="0.25">
      <c r="A140" s="143" t="str">
        <f>CO2eq!A211</f>
        <v>3.A.4.e.</v>
      </c>
      <c r="B140" s="143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3" t="str">
        <f>CO2eq!A212</f>
        <v>3.A.4.f.</v>
      </c>
      <c r="B141" s="143" t="str">
        <f>CO2eq!B212</f>
        <v>Camélidos (llamas y alpacas)</v>
      </c>
      <c r="C141" s="94">
        <f>CO2eq!AE212</f>
        <v>1.4660000000000025E-2</v>
      </c>
      <c r="D141" s="94">
        <f t="shared" si="2"/>
        <v>1.4660000000000025E-2</v>
      </c>
    </row>
    <row r="142" spans="1:4" x14ac:dyDescent="0.25">
      <c r="A142" s="143" t="str">
        <f>CO2eq!A214</f>
        <v>3.A.4.g.i.</v>
      </c>
      <c r="B142" s="143" t="str">
        <f>CO2eq!B214</f>
        <v>Ciervos</v>
      </c>
      <c r="C142" s="94">
        <f>CO2eq!AE214</f>
        <v>0</v>
      </c>
      <c r="D142" s="94">
        <f t="shared" si="2"/>
        <v>0</v>
      </c>
    </row>
    <row r="143" spans="1:4" x14ac:dyDescent="0.25">
      <c r="A143" s="143" t="str">
        <f>CO2eq!A215</f>
        <v>3.A.4.g.ii.</v>
      </c>
      <c r="B143" s="143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4" t="str">
        <f>CO2eq!A217</f>
        <v>3.B.1.</v>
      </c>
      <c r="B144" s="144" t="str">
        <f>CO2eq!B217</f>
        <v>Ganado vacuno</v>
      </c>
      <c r="C144" s="33">
        <f>CO2eq!AE217</f>
        <v>0.69185420125927477</v>
      </c>
      <c r="D144" s="94">
        <f t="shared" si="2"/>
        <v>0.69185420125927477</v>
      </c>
    </row>
    <row r="145" spans="1:4" x14ac:dyDescent="0.25">
      <c r="A145" s="143" t="str">
        <f>CO2eq!A225</f>
        <v>3.B.2.</v>
      </c>
      <c r="B145" s="143" t="str">
        <f>CO2eq!B225</f>
        <v>Ovinos</v>
      </c>
      <c r="C145" s="94">
        <f>CO2eq!AE225</f>
        <v>1.2375587514459038E-2</v>
      </c>
      <c r="D145" s="94">
        <f t="shared" si="2"/>
        <v>1.2375587514459038E-2</v>
      </c>
    </row>
    <row r="146" spans="1:4" x14ac:dyDescent="0.25">
      <c r="A146" s="144" t="str">
        <f>CO2eq!A226</f>
        <v>3.B.3.</v>
      </c>
      <c r="B146" s="144" t="str">
        <f>CO2eq!B226</f>
        <v>Porcinos</v>
      </c>
      <c r="C146" s="33">
        <f>CO2eq!AE226</f>
        <v>0.44642586289244901</v>
      </c>
      <c r="D146" s="94">
        <f t="shared" si="2"/>
        <v>0.44642586289244901</v>
      </c>
    </row>
    <row r="147" spans="1:4" x14ac:dyDescent="0.25">
      <c r="A147" s="143" t="str">
        <f>CO2eq!A231</f>
        <v>3.B.4.a.</v>
      </c>
      <c r="B147" s="143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3" t="str">
        <f>CO2eq!A232</f>
        <v>3.B.4.b.</v>
      </c>
      <c r="B148" s="143" t="str">
        <f>CO2eq!B232</f>
        <v>Caprinos</v>
      </c>
      <c r="C148" s="94">
        <f>CO2eq!AE232</f>
        <v>9.2687943194075403E-2</v>
      </c>
      <c r="D148" s="94">
        <f t="shared" si="2"/>
        <v>9.2687943194075403E-2</v>
      </c>
    </row>
    <row r="149" spans="1:4" x14ac:dyDescent="0.25">
      <c r="A149" s="143" t="str">
        <f>CO2eq!A233</f>
        <v>3.B.4.c.</v>
      </c>
      <c r="B149" s="143" t="str">
        <f>CO2eq!B233</f>
        <v>Equinos</v>
      </c>
      <c r="C149" s="94">
        <f>CO2eq!AE233</f>
        <v>0.16082660000000015</v>
      </c>
      <c r="D149" s="94">
        <f t="shared" si="2"/>
        <v>0.16082660000000015</v>
      </c>
    </row>
    <row r="150" spans="1:4" x14ac:dyDescent="0.25">
      <c r="A150" s="143" t="str">
        <f>CO2eq!A234</f>
        <v>3.B.4.d.</v>
      </c>
      <c r="B150" s="143" t="str">
        <f>CO2eq!B234</f>
        <v>Mulas y asnos</v>
      </c>
      <c r="C150" s="94">
        <f>CO2eq!AE234</f>
        <v>7.7633999999999911E-2</v>
      </c>
      <c r="D150" s="94">
        <f t="shared" si="2"/>
        <v>7.7633999999999911E-2</v>
      </c>
    </row>
    <row r="151" spans="1:4" x14ac:dyDescent="0.25">
      <c r="A151" s="143" t="str">
        <f>CO2eq!A235</f>
        <v>3.B.4.e.</v>
      </c>
      <c r="B151" s="143" t="str">
        <f>CO2eq!B235</f>
        <v>Aves de corral</v>
      </c>
      <c r="C151" s="94">
        <f>CO2eq!AE235</f>
        <v>2.3246871811393816E-2</v>
      </c>
      <c r="D151" s="94">
        <f t="shared" si="2"/>
        <v>2.3246871811393816E-2</v>
      </c>
    </row>
    <row r="152" spans="1:4" x14ac:dyDescent="0.25">
      <c r="A152" s="143" t="str">
        <f>CO2eq!A236</f>
        <v>3.B.4.f.</v>
      </c>
      <c r="B152" s="143" t="str">
        <f>CO2eq!B236</f>
        <v>Camélidos (llamas y alpacas)</v>
      </c>
      <c r="C152" s="94">
        <f>CO2eq!AE236</f>
        <v>3.5184000000000062E-3</v>
      </c>
      <c r="D152" s="94">
        <f t="shared" si="2"/>
        <v>3.5184000000000062E-3</v>
      </c>
    </row>
    <row r="153" spans="1:4" x14ac:dyDescent="0.25">
      <c r="A153" s="143" t="str">
        <f>CO2eq!A238</f>
        <v>3.B.4.g.i.</v>
      </c>
      <c r="B153" s="143" t="str">
        <f>CO2eq!B238</f>
        <v>Ciervos</v>
      </c>
      <c r="C153" s="94">
        <f>CO2eq!AE238</f>
        <v>0</v>
      </c>
      <c r="D153" s="94">
        <f t="shared" si="2"/>
        <v>0</v>
      </c>
    </row>
    <row r="154" spans="1:4" x14ac:dyDescent="0.25">
      <c r="A154" s="143" t="str">
        <f>CO2eq!A239</f>
        <v>3.B.4.g.ii.</v>
      </c>
      <c r="B154" s="143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43" t="str">
        <f>CO2eq!A241</f>
        <v>3.B.5.a.</v>
      </c>
      <c r="B155" s="143" t="str">
        <f>CO2eq!B241</f>
        <v>Ganado vacuno</v>
      </c>
      <c r="C155" s="94">
        <f>CO2eq!AE241</f>
        <v>0</v>
      </c>
      <c r="D155" s="94">
        <f t="shared" si="2"/>
        <v>0</v>
      </c>
    </row>
    <row r="156" spans="1:4" x14ac:dyDescent="0.25">
      <c r="A156" s="143" t="str">
        <f>CO2eq!A242</f>
        <v>3.B.5.b.</v>
      </c>
      <c r="B156" s="143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3" t="str">
        <f>CO2eq!A243</f>
        <v>3.B.5.c.</v>
      </c>
      <c r="B157" s="143" t="str">
        <f>CO2eq!B243</f>
        <v>Porcinos</v>
      </c>
      <c r="C157" s="94">
        <f>CO2eq!AE243</f>
        <v>2.3970094195497477E-2</v>
      </c>
      <c r="D157" s="94">
        <f t="shared" si="2"/>
        <v>2.3970094195497477E-2</v>
      </c>
    </row>
    <row r="158" spans="1:4" x14ac:dyDescent="0.25">
      <c r="A158" s="143" t="str">
        <f>CO2eq!A245</f>
        <v>3.B.5.d.i.</v>
      </c>
      <c r="B158" s="143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3" t="str">
        <f>CO2eq!A246</f>
        <v>3.B.5.d.ii.</v>
      </c>
      <c r="B159" s="143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3" t="str">
        <f>CO2eq!A247</f>
        <v>3.B.5.d.iii.</v>
      </c>
      <c r="B160" s="143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3" t="str">
        <f>CO2eq!A248</f>
        <v>3.B.5.d.iv.</v>
      </c>
      <c r="B161" s="143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3" t="str">
        <f>CO2eq!A249</f>
        <v>3.B.5.d.v.</v>
      </c>
      <c r="B162" s="143" t="str">
        <f>CO2eq!B249</f>
        <v>Aves de corral</v>
      </c>
      <c r="C162" s="94">
        <f>CO2eq!AE249</f>
        <v>3.8314358477816654E-2</v>
      </c>
      <c r="D162" s="94">
        <f t="shared" si="2"/>
        <v>3.8314358477816654E-2</v>
      </c>
    </row>
    <row r="163" spans="1:4" x14ac:dyDescent="0.25">
      <c r="A163" s="143" t="str">
        <f>CO2eq!A250</f>
        <v>3.B.5.d.vi.</v>
      </c>
      <c r="B163" s="143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3" t="str">
        <f>CO2eq!A251</f>
        <v>3.B.5.d.vii.</v>
      </c>
      <c r="B164" s="143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4" t="str">
        <f>CO2eq!A252</f>
        <v>3.C.</v>
      </c>
      <c r="B165" s="144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43" t="str">
        <f>CO2eq!A259</f>
        <v>3.D.1.a.</v>
      </c>
      <c r="B166" s="143" t="str">
        <f>CO2eq!B259</f>
        <v>Fertilizante inorgánicos</v>
      </c>
      <c r="C166" s="94">
        <f>CO2eq!AE259</f>
        <v>13.476378948205969</v>
      </c>
      <c r="D166" s="94">
        <f t="shared" si="2"/>
        <v>13.476378948205969</v>
      </c>
    </row>
    <row r="167" spans="1:4" x14ac:dyDescent="0.25">
      <c r="A167" s="143" t="str">
        <f>CO2eq!A261</f>
        <v>3.D.1.b.i.</v>
      </c>
      <c r="B167" s="143" t="str">
        <f>CO2eq!B261</f>
        <v>Estiércol animal aplicado a los suelos</v>
      </c>
      <c r="C167" s="94">
        <f>CO2eq!AE261</f>
        <v>0.1539802768806513</v>
      </c>
      <c r="D167" s="94">
        <f t="shared" si="2"/>
        <v>0.1539802768806513</v>
      </c>
    </row>
    <row r="168" spans="1:4" x14ac:dyDescent="0.25">
      <c r="A168" s="143" t="str">
        <f>CO2eq!A262</f>
        <v>3.D.1.b.ii.</v>
      </c>
      <c r="B168" s="143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3" t="str">
        <f>CO2eq!A263</f>
        <v>3.D.1.b.iii.</v>
      </c>
      <c r="B169" s="143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3" t="str">
        <f>CO2eq!A264</f>
        <v>3.D.1.c.</v>
      </c>
      <c r="B170" s="143" t="str">
        <f>CO2eq!B264</f>
        <v>Orina y estiércol depositado por animales de pastoreo</v>
      </c>
      <c r="C170" s="94">
        <f>CO2eq!AE264</f>
        <v>8.010136617510323</v>
      </c>
      <c r="D170" s="94">
        <f t="shared" si="2"/>
        <v>8.010136617510323</v>
      </c>
    </row>
    <row r="171" spans="1:4" x14ac:dyDescent="0.25">
      <c r="A171" s="143" t="str">
        <f>CO2eq!A265</f>
        <v>3.D.1.d.</v>
      </c>
      <c r="B171" s="143" t="str">
        <f>CO2eq!B265</f>
        <v>Residuos de cosechas</v>
      </c>
      <c r="C171" s="94">
        <f>CO2eq!AE265</f>
        <v>2.07666101012979</v>
      </c>
      <c r="D171" s="94">
        <f t="shared" si="2"/>
        <v>2.07666101012979</v>
      </c>
    </row>
    <row r="172" spans="1:4" x14ac:dyDescent="0.25">
      <c r="A172" s="143" t="str">
        <f>CO2eq!A266</f>
        <v>3.D.1.e.</v>
      </c>
      <c r="B172" s="143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3" t="str">
        <f>CO2eq!A267</f>
        <v>3.D.1.f.</v>
      </c>
      <c r="B173" s="143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43" t="str">
        <f>CO2eq!A268</f>
        <v>3.D.1.g.</v>
      </c>
      <c r="B174" s="143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3" t="str">
        <f>CO2eq!A271</f>
        <v>3.D.2.a.i</v>
      </c>
      <c r="B175" s="143" t="str">
        <f>CO2eq!B271</f>
        <v>Fertilizante inorgánicos</v>
      </c>
      <c r="C175" s="94">
        <f>CO2eq!AE271</f>
        <v>1.3476378948205969</v>
      </c>
      <c r="D175" s="94">
        <f t="shared" si="2"/>
        <v>1.3476378948205969</v>
      </c>
    </row>
    <row r="176" spans="1:4" x14ac:dyDescent="0.25">
      <c r="A176" s="143" t="str">
        <f>CO2eq!A273</f>
        <v>3.D.2.a.ii.1.</v>
      </c>
      <c r="B176" s="143" t="str">
        <f>CO2eq!B273</f>
        <v>Estiércol animal aplicado a los suelos</v>
      </c>
      <c r="C176" s="94">
        <f>CO2eq!AE273</f>
        <v>3.0796055376130258E-2</v>
      </c>
      <c r="D176" s="94">
        <f t="shared" si="2"/>
        <v>3.0796055376130258E-2</v>
      </c>
    </row>
    <row r="177" spans="1:4" x14ac:dyDescent="0.25">
      <c r="A177" s="143" t="str">
        <f>CO2eq!A274</f>
        <v>3.D.2.a.ii.2.</v>
      </c>
      <c r="B177" s="143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3" t="str">
        <f>CO2eq!A275</f>
        <v>3.D.2.a.ii.3.</v>
      </c>
      <c r="B178" s="143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3" t="str">
        <f>CO2eq!A276</f>
        <v>3.D.2.a.iii.</v>
      </c>
      <c r="B179" s="143" t="str">
        <f>CO2eq!B276</f>
        <v>Orina y estiércol depositado por animales de pastoreo</v>
      </c>
      <c r="C179" s="94">
        <f>CO2eq!AE276</f>
        <v>1.2998316310183604</v>
      </c>
      <c r="D179" s="94">
        <f t="shared" si="2"/>
        <v>1.2998316310183604</v>
      </c>
    </row>
    <row r="180" spans="1:4" x14ac:dyDescent="0.25">
      <c r="A180" s="143" t="str">
        <f>CO2eq!A278</f>
        <v>3.D.2.b.i.</v>
      </c>
      <c r="B180" s="143" t="str">
        <f>CO2eq!B278</f>
        <v>Fertilizante inorgánicos</v>
      </c>
      <c r="C180" s="94">
        <f>CO2eq!AE278</f>
        <v>0</v>
      </c>
      <c r="D180" s="94">
        <f t="shared" si="2"/>
        <v>0</v>
      </c>
    </row>
    <row r="181" spans="1:4" x14ac:dyDescent="0.25">
      <c r="A181" s="143" t="str">
        <f>CO2eq!A280</f>
        <v>3.D.2.b.ii.1.</v>
      </c>
      <c r="B181" s="143" t="str">
        <f>CO2eq!B280</f>
        <v>Estiércol animal aplicado a los suelos</v>
      </c>
      <c r="C181" s="94">
        <f>CO2eq!AE280</f>
        <v>0</v>
      </c>
      <c r="D181" s="94">
        <f t="shared" si="2"/>
        <v>0</v>
      </c>
    </row>
    <row r="182" spans="1:4" x14ac:dyDescent="0.25">
      <c r="A182" s="143" t="str">
        <f>CO2eq!A281</f>
        <v>3.D.2.b.ii.2.</v>
      </c>
      <c r="B182" s="143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3" t="str">
        <f>CO2eq!A282</f>
        <v>3.D.2.b.ii.3.</v>
      </c>
      <c r="B183" s="143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3" t="str">
        <f>CO2eq!A283</f>
        <v>3.D.2.b.iii.</v>
      </c>
      <c r="B184" s="143" t="str">
        <f>CO2eq!B283</f>
        <v>Orina y estiércol depositado por animales de pastoreo</v>
      </c>
      <c r="C184" s="94">
        <f>CO2eq!AE283</f>
        <v>0</v>
      </c>
      <c r="D184" s="94">
        <f t="shared" si="2"/>
        <v>0</v>
      </c>
    </row>
    <row r="185" spans="1:4" x14ac:dyDescent="0.25">
      <c r="A185" s="143" t="str">
        <f>CO2eq!A284</f>
        <v>3.D.2.b.iv.</v>
      </c>
      <c r="B185" s="143" t="str">
        <f>CO2eq!B284</f>
        <v>Residuos de cosechas</v>
      </c>
      <c r="C185" s="94">
        <f>CO2eq!AE284</f>
        <v>0</v>
      </c>
      <c r="D185" s="94">
        <f t="shared" si="2"/>
        <v>0</v>
      </c>
    </row>
    <row r="186" spans="1:4" x14ac:dyDescent="0.25">
      <c r="A186" s="143" t="str">
        <f>CO2eq!A285</f>
        <v>3.D.2.b.v.</v>
      </c>
      <c r="B186" s="143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43" t="str">
        <f>CO2eq!A286</f>
        <v>3.E.</v>
      </c>
      <c r="B187" s="143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4" t="str">
        <f>CO2eq!A287</f>
        <v>3.F.</v>
      </c>
      <c r="B188" s="144" t="str">
        <f>CO2eq!B287</f>
        <v>Quema de residuos agrícola en el campo</v>
      </c>
      <c r="C188" s="33">
        <f>CO2eq!AE287</f>
        <v>0.4482432129672001</v>
      </c>
      <c r="D188" s="94">
        <f t="shared" si="2"/>
        <v>0.4482432129672001</v>
      </c>
    </row>
    <row r="189" spans="1:4" x14ac:dyDescent="0.25">
      <c r="A189" s="144" t="str">
        <f>CO2eq!A291</f>
        <v>3.G.</v>
      </c>
      <c r="B189" s="144" t="str">
        <f>CO2eq!B291</f>
        <v>Encalado</v>
      </c>
      <c r="C189" s="33">
        <f>CO2eq!AE291</f>
        <v>0</v>
      </c>
      <c r="D189" s="94">
        <f t="shared" si="2"/>
        <v>0</v>
      </c>
    </row>
    <row r="190" spans="1:4" x14ac:dyDescent="0.25">
      <c r="A190" s="143" t="str">
        <f>CO2eq!A294</f>
        <v>3.H.</v>
      </c>
      <c r="B190" s="143" t="str">
        <f>CO2eq!B294</f>
        <v>Aplicación de urea</v>
      </c>
      <c r="C190" s="94">
        <f>CO2eq!AE294</f>
        <v>4.0387327276498732</v>
      </c>
      <c r="D190" s="94">
        <f t="shared" si="2"/>
        <v>4.0387327276498732</v>
      </c>
    </row>
    <row r="191" spans="1:4" x14ac:dyDescent="0.25">
      <c r="A191" s="143" t="str">
        <f>CO2eq!A295</f>
        <v>3.I.</v>
      </c>
      <c r="B191" s="143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3" t="str">
        <f>CO2eq!A296</f>
        <v>3.J.</v>
      </c>
      <c r="B192" s="143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3" t="str">
        <f>CO2eq!A303</f>
        <v>4.A.1.a.i.1.a.</v>
      </c>
      <c r="B193" s="143" t="str">
        <f>CO2eq!B303</f>
        <v>Alerce</v>
      </c>
      <c r="C193" s="94">
        <f>CO2eq!AE303</f>
        <v>0</v>
      </c>
      <c r="D193" s="94">
        <f t="shared" si="2"/>
        <v>0</v>
      </c>
    </row>
    <row r="194" spans="1:4" x14ac:dyDescent="0.25">
      <c r="A194" s="143" t="str">
        <f>CO2eq!A304</f>
        <v>4.A.1.a.i.1.b.</v>
      </c>
      <c r="B194" s="143" t="str">
        <f>CO2eq!B304</f>
        <v>Ciprés Guaitecas</v>
      </c>
      <c r="C194" s="94">
        <f>CO2eq!AE304</f>
        <v>0</v>
      </c>
      <c r="D194" s="94">
        <f t="shared" si="2"/>
        <v>0</v>
      </c>
    </row>
    <row r="195" spans="1:4" x14ac:dyDescent="0.25">
      <c r="A195" s="143" t="str">
        <f>CO2eq!A305</f>
        <v>4.A.1.a.i.1.c.</v>
      </c>
      <c r="B195" s="143" t="str">
        <f>CO2eq!B305</f>
        <v>Araucaria</v>
      </c>
      <c r="C195" s="94">
        <f>CO2eq!AE305</f>
        <v>0</v>
      </c>
      <c r="D195" s="94">
        <f t="shared" ref="D195:D254" si="3">ABS(C195)</f>
        <v>0</v>
      </c>
    </row>
    <row r="196" spans="1:4" x14ac:dyDescent="0.25">
      <c r="A196" s="143" t="str">
        <f>CO2eq!A306</f>
        <v>4.A.1.a.i.1.d.</v>
      </c>
      <c r="B196" s="143" t="str">
        <f>CO2eq!B306</f>
        <v>Ciprés Cordillera</v>
      </c>
      <c r="C196" s="94">
        <f>CO2eq!AE306</f>
        <v>0</v>
      </c>
      <c r="D196" s="94">
        <f t="shared" si="3"/>
        <v>0</v>
      </c>
    </row>
    <row r="197" spans="1:4" x14ac:dyDescent="0.25">
      <c r="A197" s="143" t="str">
        <f>CO2eq!A307</f>
        <v>4.A.1.a.i.1.e.</v>
      </c>
      <c r="B197" s="143" t="str">
        <f>CO2eq!B307</f>
        <v>Palma Chilena</v>
      </c>
      <c r="C197" s="94">
        <f>CO2eq!AE307</f>
        <v>0</v>
      </c>
      <c r="D197" s="94">
        <f t="shared" si="3"/>
        <v>0</v>
      </c>
    </row>
    <row r="198" spans="1:4" x14ac:dyDescent="0.25">
      <c r="A198" s="143" t="str">
        <f>CO2eq!A308</f>
        <v>4.A.1.a.i.1.f.</v>
      </c>
      <c r="B198" s="143" t="str">
        <f>CO2eq!B308</f>
        <v>Lenga</v>
      </c>
      <c r="C198" s="94">
        <f>CO2eq!AE308</f>
        <v>0</v>
      </c>
      <c r="D198" s="94">
        <f t="shared" si="3"/>
        <v>0</v>
      </c>
    </row>
    <row r="199" spans="1:4" x14ac:dyDescent="0.25">
      <c r="A199" s="143" t="str">
        <f>CO2eq!A309</f>
        <v>4.A.1.a.i.1.g.</v>
      </c>
      <c r="B199" s="143" t="str">
        <f>CO2eq!B309</f>
        <v>Coihue Magallanes</v>
      </c>
      <c r="C199" s="94">
        <f>CO2eq!AE309</f>
        <v>0</v>
      </c>
      <c r="D199" s="94">
        <f t="shared" si="3"/>
        <v>0</v>
      </c>
    </row>
    <row r="200" spans="1:4" x14ac:dyDescent="0.25">
      <c r="A200" s="143" t="str">
        <f>CO2eq!A310</f>
        <v>4.A.1.a.i.1.h.</v>
      </c>
      <c r="B200" s="143" t="str">
        <f>CO2eq!B310</f>
        <v>Ro-Hualo</v>
      </c>
      <c r="C200" s="94">
        <f>CO2eq!AE310</f>
        <v>0</v>
      </c>
      <c r="D200" s="94">
        <f t="shared" si="3"/>
        <v>0</v>
      </c>
    </row>
    <row r="201" spans="1:4" x14ac:dyDescent="0.25">
      <c r="A201" s="143" t="str">
        <f>CO2eq!A311</f>
        <v>4.A.1.a.i.1.i.</v>
      </c>
      <c r="B201" s="143" t="str">
        <f>CO2eq!B311</f>
        <v>RoRaCo</v>
      </c>
      <c r="C201" s="94">
        <f>CO2eq!AE311</f>
        <v>0</v>
      </c>
      <c r="D201" s="94">
        <f t="shared" si="3"/>
        <v>0</v>
      </c>
    </row>
    <row r="202" spans="1:4" x14ac:dyDescent="0.25">
      <c r="A202" s="143" t="str">
        <f>CO2eq!A312</f>
        <v>4.A.1.a.i.1.j.</v>
      </c>
      <c r="B202" s="143" t="str">
        <f>CO2eq!B312</f>
        <v>CoRaTe</v>
      </c>
      <c r="C202" s="94">
        <f>CO2eq!AE312</f>
        <v>0</v>
      </c>
      <c r="D202" s="94">
        <f t="shared" si="3"/>
        <v>0</v>
      </c>
    </row>
    <row r="203" spans="1:4" x14ac:dyDescent="0.25">
      <c r="A203" s="143" t="str">
        <f>CO2eq!A313</f>
        <v>4.A.1.a.i.1.k.</v>
      </c>
      <c r="B203" s="143" t="str">
        <f>CO2eq!B313</f>
        <v>Esclerófilo</v>
      </c>
      <c r="C203" s="94">
        <f>CO2eq!AE313</f>
        <v>0</v>
      </c>
      <c r="D203" s="94">
        <f t="shared" si="3"/>
        <v>0</v>
      </c>
    </row>
    <row r="204" spans="1:4" x14ac:dyDescent="0.25">
      <c r="A204" s="143" t="str">
        <f>CO2eq!A314</f>
        <v>4.A.1.a.i.1.l.</v>
      </c>
      <c r="B204" s="143" t="str">
        <f>CO2eq!B314</f>
        <v>Siempreverde</v>
      </c>
      <c r="C204" s="94">
        <f>CO2eq!AE314</f>
        <v>0</v>
      </c>
      <c r="D204" s="94">
        <f t="shared" si="3"/>
        <v>0</v>
      </c>
    </row>
    <row r="205" spans="1:4" x14ac:dyDescent="0.25">
      <c r="A205" s="144" t="str">
        <f>CO2eq!A315</f>
        <v>4.A.1.a.i.2.</v>
      </c>
      <c r="B205" s="144" t="str">
        <f>CO2eq!B315</f>
        <v>Planes de manejo (Ley Bosque nativo)</v>
      </c>
      <c r="C205" s="33">
        <f>CO2eq!AE315</f>
        <v>-0.19103605755747521</v>
      </c>
      <c r="D205" s="94">
        <f t="shared" si="3"/>
        <v>0.19103605755747521</v>
      </c>
    </row>
    <row r="206" spans="1:4" x14ac:dyDescent="0.25">
      <c r="A206" s="144" t="str">
        <f>CO2eq!A328</f>
        <v>4.A.1.a.i.3.</v>
      </c>
      <c r="B206" s="144" t="str">
        <f>CO2eq!B328</f>
        <v>Parques y reservas nacionales</v>
      </c>
      <c r="C206" s="33">
        <f>CO2eq!AE328</f>
        <v>0</v>
      </c>
      <c r="D206" s="94">
        <f t="shared" si="3"/>
        <v>0</v>
      </c>
    </row>
    <row r="207" spans="1:4" x14ac:dyDescent="0.25">
      <c r="A207" s="144" t="str">
        <f>CO2eq!A341</f>
        <v>4.A.1.a.ii.</v>
      </c>
      <c r="B207" s="144" t="str">
        <f>CO2eq!B341</f>
        <v>Plantaciones forestales</v>
      </c>
      <c r="C207" s="33">
        <f>CO2eq!AE341</f>
        <v>-20.218830248280312</v>
      </c>
      <c r="D207" s="94">
        <f t="shared" si="3"/>
        <v>20.218830248280312</v>
      </c>
    </row>
    <row r="208" spans="1:4" x14ac:dyDescent="0.25">
      <c r="A208" s="143" t="str">
        <f>CO2eq!A351</f>
        <v>4.A.1.b.i.1.</v>
      </c>
      <c r="B208" s="143" t="str">
        <f>CO2eq!B351</f>
        <v>Trozas P. radiata</v>
      </c>
      <c r="C208" s="94">
        <f>CO2eq!AE351</f>
        <v>0</v>
      </c>
      <c r="D208" s="94">
        <f t="shared" si="3"/>
        <v>0</v>
      </c>
    </row>
    <row r="209" spans="1:4" x14ac:dyDescent="0.25">
      <c r="A209" s="143" t="str">
        <f>CO2eq!A352</f>
        <v>4.A.1.b.i.2.</v>
      </c>
      <c r="B209" s="143" t="str">
        <f>CO2eq!B352</f>
        <v>Trozas Eucalyptus spp.</v>
      </c>
      <c r="C209" s="94">
        <f>CO2eq!AE352</f>
        <v>0</v>
      </c>
      <c r="D209" s="94">
        <f t="shared" si="3"/>
        <v>0</v>
      </c>
    </row>
    <row r="210" spans="1:4" x14ac:dyDescent="0.25">
      <c r="A210" s="143" t="str">
        <f>CO2eq!A353</f>
        <v>4.A.1.b.i.3.</v>
      </c>
      <c r="B210" s="143" t="str">
        <f>CO2eq!B353</f>
        <v>Trozas otras exóticas</v>
      </c>
      <c r="C210" s="94">
        <f>CO2eq!AE353</f>
        <v>0</v>
      </c>
      <c r="D210" s="94">
        <f t="shared" si="3"/>
        <v>0</v>
      </c>
    </row>
    <row r="211" spans="1:4" x14ac:dyDescent="0.25">
      <c r="A211" s="143" t="str">
        <f>CO2eq!A354</f>
        <v>4.A.1.b.i.4.</v>
      </c>
      <c r="B211" s="143" t="str">
        <f>CO2eq!B354</f>
        <v>Trozas especies nativas</v>
      </c>
      <c r="C211" s="94">
        <f>CO2eq!AE354</f>
        <v>0</v>
      </c>
      <c r="D211" s="94">
        <f t="shared" si="3"/>
        <v>0</v>
      </c>
    </row>
    <row r="212" spans="1:4" x14ac:dyDescent="0.25">
      <c r="A212" s="143" t="str">
        <f>CO2eq!A356</f>
        <v>4.A.1.b.ii.1.</v>
      </c>
      <c r="B212" s="143" t="str">
        <f>CO2eq!B356</f>
        <v>Leña especies nativas</v>
      </c>
      <c r="C212" s="94">
        <f>CO2eq!AE356</f>
        <v>0</v>
      </c>
      <c r="D212" s="94">
        <f t="shared" si="3"/>
        <v>0</v>
      </c>
    </row>
    <row r="213" spans="1:4" x14ac:dyDescent="0.25">
      <c r="A213" s="143" t="str">
        <f>CO2eq!A357</f>
        <v>4.A.1.b.ii.2.</v>
      </c>
      <c r="B213" s="143" t="str">
        <f>CO2eq!B357</f>
        <v>Leña especies exótica</v>
      </c>
      <c r="C213" s="94">
        <f>CO2eq!AE357</f>
        <v>0</v>
      </c>
      <c r="D213" s="94">
        <f t="shared" si="3"/>
        <v>0</v>
      </c>
    </row>
    <row r="214" spans="1:4" x14ac:dyDescent="0.25">
      <c r="A214" s="144" t="str">
        <f>CO2eq!A359</f>
        <v>4.A.1.b.iii.1.</v>
      </c>
      <c r="B214" s="144" t="str">
        <f>CO2eq!B359</f>
        <v>Incendios</v>
      </c>
      <c r="C214" s="33">
        <f>CO2eq!AE359</f>
        <v>1.2305951042268446</v>
      </c>
      <c r="D214" s="94">
        <f t="shared" si="3"/>
        <v>1.2305951042268446</v>
      </c>
    </row>
    <row r="215" spans="1:4" x14ac:dyDescent="0.25">
      <c r="A215" s="144" t="str">
        <f>CO2eq!A364</f>
        <v>4.A.1.c.</v>
      </c>
      <c r="B215" s="144" t="str">
        <f>CO2eq!B364</f>
        <v>Tierras forestales con cambio de vegetación</v>
      </c>
      <c r="C215" s="33">
        <f>CO2eq!AE364</f>
        <v>0</v>
      </c>
      <c r="D215" s="94">
        <f t="shared" si="3"/>
        <v>0</v>
      </c>
    </row>
    <row r="216" spans="1:4" x14ac:dyDescent="0.25">
      <c r="A216" s="143" t="str">
        <f>CO2eq!A369</f>
        <v>4.A.2.a.i.</v>
      </c>
      <c r="B216" s="143" t="str">
        <f>CO2eq!B369</f>
        <v>Tierras de cultivo convertidas en bosque nativo</v>
      </c>
      <c r="C216" s="94">
        <f>CO2eq!AE369</f>
        <v>0</v>
      </c>
      <c r="D216" s="94">
        <f t="shared" si="3"/>
        <v>0</v>
      </c>
    </row>
    <row r="217" spans="1:4" x14ac:dyDescent="0.25">
      <c r="A217" s="143" t="str">
        <f>CO2eq!A370</f>
        <v>4.A.2.a.ii.</v>
      </c>
      <c r="B217" s="143" t="str">
        <f>CO2eq!B370</f>
        <v>Tierras de cultivo convertidas en plantaciones forestales</v>
      </c>
      <c r="C217" s="94">
        <f>CO2eq!AE370</f>
        <v>0</v>
      </c>
      <c r="D217" s="94">
        <f t="shared" si="3"/>
        <v>0</v>
      </c>
    </row>
    <row r="218" spans="1:4" x14ac:dyDescent="0.25">
      <c r="A218" s="143" t="str">
        <f>CO2eq!A372</f>
        <v>4.A.2.b.i.</v>
      </c>
      <c r="B218" s="143" t="str">
        <f>CO2eq!B372</f>
        <v>Pastizales convertidos en bosque nativo</v>
      </c>
      <c r="C218" s="94">
        <f>CO2eq!AE372</f>
        <v>0</v>
      </c>
      <c r="D218" s="94">
        <f t="shared" si="3"/>
        <v>0</v>
      </c>
    </row>
    <row r="219" spans="1:4" x14ac:dyDescent="0.25">
      <c r="A219" s="143" t="str">
        <f>CO2eq!A373</f>
        <v>4.A.2.b.ii.</v>
      </c>
      <c r="B219" s="143" t="str">
        <f>CO2eq!B373</f>
        <v>Pastizales convertidos en plantaciones forestales</v>
      </c>
      <c r="C219" s="94">
        <f>CO2eq!AE373</f>
        <v>-13.861728492117258</v>
      </c>
      <c r="D219" s="94">
        <f t="shared" si="3"/>
        <v>13.861728492117258</v>
      </c>
    </row>
    <row r="220" spans="1:4" x14ac:dyDescent="0.25">
      <c r="A220" s="143" t="str">
        <f>CO2eq!A375</f>
        <v>4.A.2.c.i.</v>
      </c>
      <c r="B220" s="143" t="str">
        <f>CO2eq!B375</f>
        <v>Humedales convertidos en bosque nativo</v>
      </c>
      <c r="C220" s="94">
        <f>CO2eq!AE375</f>
        <v>0</v>
      </c>
      <c r="D220" s="94">
        <f t="shared" si="3"/>
        <v>0</v>
      </c>
    </row>
    <row r="221" spans="1:4" x14ac:dyDescent="0.25">
      <c r="A221" s="143" t="str">
        <f>CO2eq!A376</f>
        <v>4.A.2.c.ii.</v>
      </c>
      <c r="B221" s="143" t="str">
        <f>CO2eq!B376</f>
        <v>Humedales convertidos en plantaciones forestales</v>
      </c>
      <c r="C221" s="94">
        <f>CO2eq!AE376</f>
        <v>0</v>
      </c>
      <c r="D221" s="94">
        <f t="shared" si="3"/>
        <v>0</v>
      </c>
    </row>
    <row r="222" spans="1:4" x14ac:dyDescent="0.25">
      <c r="A222" s="143" t="str">
        <f>CO2eq!A378</f>
        <v>4.A.2.d.i.</v>
      </c>
      <c r="B222" s="143" t="str">
        <f>CO2eq!B378</f>
        <v>Asentamientos convertidos en bosque nativo</v>
      </c>
      <c r="C222" s="94">
        <f>CO2eq!AE378</f>
        <v>0</v>
      </c>
      <c r="D222" s="94">
        <f t="shared" si="3"/>
        <v>0</v>
      </c>
    </row>
    <row r="223" spans="1:4" x14ac:dyDescent="0.25">
      <c r="A223" s="143" t="str">
        <f>CO2eq!A379</f>
        <v>4.A.2.d.ii.</v>
      </c>
      <c r="B223" s="143" t="str">
        <f>CO2eq!B379</f>
        <v>Asentamientos convertidos en plantaciones forestales</v>
      </c>
      <c r="C223" s="94">
        <f>CO2eq!AE379</f>
        <v>0</v>
      </c>
      <c r="D223" s="94">
        <f t="shared" si="3"/>
        <v>0</v>
      </c>
    </row>
    <row r="224" spans="1:4" x14ac:dyDescent="0.25">
      <c r="A224" s="143" t="str">
        <f>CO2eq!A381</f>
        <v>4.A.2.e.i.</v>
      </c>
      <c r="B224" s="143" t="str">
        <f>CO2eq!B381</f>
        <v>Otras tierras convertidas en bosque nativo</v>
      </c>
      <c r="C224" s="94">
        <f>CO2eq!AE381</f>
        <v>0</v>
      </c>
      <c r="D224" s="94">
        <f t="shared" si="3"/>
        <v>0</v>
      </c>
    </row>
    <row r="225" spans="1:4" x14ac:dyDescent="0.25">
      <c r="A225" s="143" t="str">
        <f>CO2eq!A382</f>
        <v>4.A.2.e.ii.</v>
      </c>
      <c r="B225" s="143" t="str">
        <f>CO2eq!B382</f>
        <v>Otras tierras convertidas en plantaciones forestales</v>
      </c>
      <c r="C225" s="94">
        <f>CO2eq!AE382</f>
        <v>0</v>
      </c>
      <c r="D225" s="94">
        <f t="shared" si="3"/>
        <v>0</v>
      </c>
    </row>
    <row r="226" spans="1:4" x14ac:dyDescent="0.25">
      <c r="A226" s="143" t="str">
        <f>CO2eq!A384</f>
        <v>4.B.1.</v>
      </c>
      <c r="B226" s="143" t="str">
        <f>CO2eq!B384</f>
        <v>Tierras de cultivo que permanecen como tales</v>
      </c>
      <c r="C226" s="94">
        <f>CO2eq!AE384</f>
        <v>0</v>
      </c>
      <c r="D226" s="94">
        <f t="shared" si="3"/>
        <v>0</v>
      </c>
    </row>
    <row r="227" spans="1:4" x14ac:dyDescent="0.25">
      <c r="A227" s="144" t="str">
        <f>CO2eq!A385</f>
        <v>4.B.2.</v>
      </c>
      <c r="B227" s="144" t="str">
        <f>CO2eq!B385</f>
        <v>Tierras convertidas en tierras de cultivo</v>
      </c>
      <c r="C227" s="33">
        <f>CO2eq!AE385</f>
        <v>0</v>
      </c>
      <c r="D227" s="94">
        <f t="shared" si="3"/>
        <v>0</v>
      </c>
    </row>
    <row r="228" spans="1:4" x14ac:dyDescent="0.25">
      <c r="A228" s="143" t="str">
        <f>CO2eq!A392</f>
        <v>4.C.1.</v>
      </c>
      <c r="B228" s="143" t="str">
        <f>CO2eq!B392</f>
        <v>Pastizales que permanecen como tales</v>
      </c>
      <c r="C228" s="94">
        <f>CO2eq!AE392</f>
        <v>5.1775652505600001E-3</v>
      </c>
      <c r="D228" s="94">
        <f t="shared" si="3"/>
        <v>5.1775652505600001E-3</v>
      </c>
    </row>
    <row r="229" spans="1:4" x14ac:dyDescent="0.25">
      <c r="A229" s="144" t="str">
        <f>CO2eq!A393</f>
        <v>4.C.2.</v>
      </c>
      <c r="B229" s="144" t="str">
        <f>CO2eq!B393</f>
        <v>Tierras convertidas en pastizales</v>
      </c>
      <c r="C229" s="33">
        <f>CO2eq!AE393</f>
        <v>0</v>
      </c>
      <c r="D229" s="94">
        <f t="shared" si="3"/>
        <v>0</v>
      </c>
    </row>
    <row r="230" spans="1:4" x14ac:dyDescent="0.25">
      <c r="A230" s="143" t="str">
        <f>CO2eq!A400</f>
        <v>4.D.1.</v>
      </c>
      <c r="B230" s="143" t="str">
        <f>CO2eq!B400</f>
        <v>Humedales que permanecen como tales</v>
      </c>
      <c r="C230" s="94">
        <f>CO2eq!AE400</f>
        <v>0</v>
      </c>
      <c r="D230" s="94">
        <f t="shared" si="3"/>
        <v>0</v>
      </c>
    </row>
    <row r="231" spans="1:4" x14ac:dyDescent="0.25">
      <c r="A231" s="144" t="str">
        <f>CO2eq!A401</f>
        <v>4.D.2.</v>
      </c>
      <c r="B231" s="144" t="str">
        <f>CO2eq!B401</f>
        <v>Tierras convertidas en humedales</v>
      </c>
      <c r="C231" s="33">
        <f>CO2eq!AE401</f>
        <v>0</v>
      </c>
      <c r="D231" s="94">
        <f t="shared" si="3"/>
        <v>0</v>
      </c>
    </row>
    <row r="232" spans="1:4" x14ac:dyDescent="0.25">
      <c r="A232" s="143" t="str">
        <f>CO2eq!A408</f>
        <v>4.E.1.</v>
      </c>
      <c r="B232" s="143" t="str">
        <f>CO2eq!B408</f>
        <v>Asentamientos que permanecen como tales</v>
      </c>
      <c r="C232" s="94">
        <f>CO2eq!AE408</f>
        <v>0</v>
      </c>
      <c r="D232" s="94">
        <f t="shared" si="3"/>
        <v>0</v>
      </c>
    </row>
    <row r="233" spans="1:4" x14ac:dyDescent="0.25">
      <c r="A233" s="144" t="str">
        <f>CO2eq!A409</f>
        <v>4.E.2.</v>
      </c>
      <c r="B233" s="144" t="str">
        <f>CO2eq!B409</f>
        <v>Tierras convertidas en asentamientos</v>
      </c>
      <c r="C233" s="33">
        <f>CO2eq!AE409</f>
        <v>0</v>
      </c>
      <c r="D233" s="94">
        <f t="shared" si="3"/>
        <v>0</v>
      </c>
    </row>
    <row r="234" spans="1:4" x14ac:dyDescent="0.25">
      <c r="A234" s="143" t="str">
        <f>CO2eq!A416</f>
        <v>4.F.1.</v>
      </c>
      <c r="B234" s="143" t="str">
        <f>CO2eq!B416</f>
        <v>Otras tierras que permanecen como tales</v>
      </c>
      <c r="C234" s="94">
        <f>CO2eq!AE416</f>
        <v>0</v>
      </c>
      <c r="D234" s="94">
        <f t="shared" si="3"/>
        <v>0</v>
      </c>
    </row>
    <row r="235" spans="1:4" x14ac:dyDescent="0.25">
      <c r="A235" s="144" t="str">
        <f>CO2eq!A417</f>
        <v>4.F.2.</v>
      </c>
      <c r="B235" s="144" t="str">
        <f>CO2eq!B417</f>
        <v>Tierras convertidas en otras tierras</v>
      </c>
      <c r="C235" s="33">
        <f>CO2eq!AE417</f>
        <v>0</v>
      </c>
      <c r="D235" s="94">
        <f t="shared" si="3"/>
        <v>0</v>
      </c>
    </row>
    <row r="236" spans="1:4" x14ac:dyDescent="0.25">
      <c r="A236" s="143" t="str">
        <f>CO2eq!A423</f>
        <v>4.G.</v>
      </c>
      <c r="B236" s="143" t="str">
        <f>CO2eq!B423</f>
        <v>Productos de madera recolectada</v>
      </c>
      <c r="C236" s="94">
        <f>CO2eq!AE423</f>
        <v>0</v>
      </c>
      <c r="D236" s="94">
        <f t="shared" si="3"/>
        <v>0</v>
      </c>
    </row>
    <row r="237" spans="1:4" x14ac:dyDescent="0.25">
      <c r="A237" s="143" t="str">
        <f>CO2eq!A424</f>
        <v>4.H.</v>
      </c>
      <c r="B237" s="143" t="str">
        <f>CO2eq!B424</f>
        <v>Otros (sírvase especificar)</v>
      </c>
      <c r="C237" s="94">
        <f>CO2eq!AE424</f>
        <v>0</v>
      </c>
      <c r="D237" s="94">
        <f t="shared" si="3"/>
        <v>0</v>
      </c>
    </row>
    <row r="238" spans="1:4" x14ac:dyDescent="0.25">
      <c r="A238" s="144" t="str">
        <f>CO2eq!A426</f>
        <v>5.A.</v>
      </c>
      <c r="B238" s="144" t="str">
        <f>CO2eq!B426</f>
        <v>Disposición de residuos sólidos</v>
      </c>
      <c r="C238" s="33">
        <f>CO2eq!AE426</f>
        <v>75.025031120007554</v>
      </c>
      <c r="D238" s="94">
        <f t="shared" si="3"/>
        <v>75.025031120007554</v>
      </c>
    </row>
    <row r="239" spans="1:4" x14ac:dyDescent="0.25">
      <c r="A239" s="143" t="str">
        <f>CO2eq!A430</f>
        <v>5.B.</v>
      </c>
      <c r="B239" s="143" t="str">
        <f>CO2eq!B430</f>
        <v>Tratamiento biológico de residuos sólidos</v>
      </c>
      <c r="C239" s="94">
        <f>CO2eq!AE430</f>
        <v>0</v>
      </c>
      <c r="D239" s="94">
        <f t="shared" si="3"/>
        <v>0</v>
      </c>
    </row>
    <row r="240" spans="1:4" x14ac:dyDescent="0.25">
      <c r="A240" s="143" t="str">
        <f>CO2eq!A432</f>
        <v>5.C.1.</v>
      </c>
      <c r="B240" s="143" t="str">
        <f>CO2eq!B432</f>
        <v>Incineración de residuos</v>
      </c>
      <c r="C240" s="94">
        <f>CO2eq!AE432</f>
        <v>0</v>
      </c>
      <c r="D240" s="94">
        <f t="shared" si="3"/>
        <v>0</v>
      </c>
    </row>
    <row r="241" spans="1:4" x14ac:dyDescent="0.25">
      <c r="A241" s="143" t="str">
        <f>CO2eq!A433</f>
        <v>5.C.2.</v>
      </c>
      <c r="B241" s="143" t="str">
        <f>CO2eq!B433</f>
        <v>Incineración abierta de residuos</v>
      </c>
      <c r="C241" s="94">
        <f>CO2eq!AE433</f>
        <v>0.55182310655805122</v>
      </c>
      <c r="D241" s="94">
        <f t="shared" si="3"/>
        <v>0.55182310655805122</v>
      </c>
    </row>
    <row r="242" spans="1:4" x14ac:dyDescent="0.25">
      <c r="A242" s="143" t="str">
        <f>CO2eq!A435</f>
        <v>5.D.1.</v>
      </c>
      <c r="B242" s="143" t="str">
        <f>CO2eq!B435</f>
        <v>Tratamiento y descarga de aguas residuales domésticas</v>
      </c>
      <c r="C242" s="94">
        <f>CO2eq!AE435</f>
        <v>4.8784499461291597</v>
      </c>
      <c r="D242" s="94">
        <f t="shared" si="3"/>
        <v>4.8784499461291597</v>
      </c>
    </row>
    <row r="243" spans="1:4" x14ac:dyDescent="0.25">
      <c r="A243" s="143" t="str">
        <f>CO2eq!A436</f>
        <v>5.D.2.</v>
      </c>
      <c r="B243" s="143" t="str">
        <f>CO2eq!B436</f>
        <v>Tratamiento y descarga de aguas residuales industriales</v>
      </c>
      <c r="C243" s="94">
        <f>CO2eq!AE436</f>
        <v>6.1633272309597373</v>
      </c>
      <c r="D243" s="94">
        <f t="shared" si="3"/>
        <v>6.1633272309597373</v>
      </c>
    </row>
    <row r="244" spans="1:4" x14ac:dyDescent="0.25">
      <c r="A244" s="143" t="str">
        <f>CO2eq!A437</f>
        <v>5.E.</v>
      </c>
      <c r="B244" s="143" t="str">
        <f>CO2eq!B437</f>
        <v>Otros</v>
      </c>
      <c r="C244" s="94">
        <f>CO2eq!AE437</f>
        <v>0</v>
      </c>
      <c r="D244" s="94">
        <f t="shared" si="3"/>
        <v>0</v>
      </c>
    </row>
    <row r="245" spans="1:4" x14ac:dyDescent="0.25">
      <c r="A245" s="94" t="str">
        <f>'GPC alcances 2018'!B36</f>
        <v xml:space="preserve">I.1 </v>
      </c>
      <c r="B245" s="94" t="str">
        <f>'GPC alcances 2018'!C36</f>
        <v>Edificios residenciales (electricidad)</v>
      </c>
      <c r="C245" s="94">
        <f>'GPC alcances 2018'!K36</f>
        <v>84.946737937074928</v>
      </c>
      <c r="D245" s="94">
        <f t="shared" si="3"/>
        <v>84.946737937074928</v>
      </c>
    </row>
    <row r="246" spans="1:4" x14ac:dyDescent="0.25">
      <c r="A246" s="94" t="str">
        <f>'GPC alcances 2018'!B37</f>
        <v>I.2</v>
      </c>
      <c r="B246" s="94" t="str">
        <f>'GPC alcances 2018'!C37</f>
        <v>Edificios/instalaciones comerciales e institucionales (electricidad)</v>
      </c>
      <c r="C246" s="94">
        <f>'GPC alcances 2018'!K37</f>
        <v>63.994584797885459</v>
      </c>
      <c r="D246" s="94">
        <f t="shared" si="3"/>
        <v>63.994584797885459</v>
      </c>
    </row>
    <row r="247" spans="1:4" x14ac:dyDescent="0.25">
      <c r="A247" s="94" t="str">
        <f>'GPC alcances 2018'!B38</f>
        <v>I.3</v>
      </c>
      <c r="B247" s="94" t="str">
        <f>'GPC alcances 2018'!C38</f>
        <v>Industrias manufactureras y de la construcción (electricidad)</v>
      </c>
      <c r="C247" s="94">
        <f>'GPC alcances 2018'!K38</f>
        <v>1486.4476471634957</v>
      </c>
      <c r="D247" s="94">
        <f t="shared" si="3"/>
        <v>1486.4476471634957</v>
      </c>
    </row>
    <row r="248" spans="1:4" x14ac:dyDescent="0.25">
      <c r="A248" s="94" t="str">
        <f>'GPC alcances 2018'!B39</f>
        <v>I.4</v>
      </c>
      <c r="B248" s="94" t="str">
        <f>'GPC alcances 2018'!C39</f>
        <v>Industrias energéticas (electricidad)</v>
      </c>
      <c r="C248" s="94">
        <f>'GPC alcances 2018'!K39</f>
        <v>182.77842648254116</v>
      </c>
      <c r="D248" s="94">
        <f t="shared" si="3"/>
        <v>182.77842648254116</v>
      </c>
    </row>
    <row r="249" spans="1:4" x14ac:dyDescent="0.25">
      <c r="A249" s="94" t="str">
        <f>'GPC alcances 2018'!B40</f>
        <v>I.4.1</v>
      </c>
      <c r="B249" s="94" t="str">
        <f>'GPC alcances 2018'!C40</f>
        <v>Otras industrias de la energía (electricidad)</v>
      </c>
      <c r="C249" s="94">
        <f>'GPC alcances 2018'!K40</f>
        <v>0</v>
      </c>
      <c r="D249" s="94">
        <f t="shared" si="3"/>
        <v>0</v>
      </c>
    </row>
    <row r="250" spans="1:4" x14ac:dyDescent="0.25">
      <c r="A250" s="94" t="str">
        <f>'GPC alcances 2018'!B41</f>
        <v>I.4.4</v>
      </c>
      <c r="B250" s="94" t="str">
        <f>'GPC alcances 2018'!C41</f>
        <v>Generación de electricidad suministrada a la red (electricidad)</v>
      </c>
      <c r="C250" s="94">
        <f>'GPC alcances 2018'!K41</f>
        <v>182.77842648254116</v>
      </c>
      <c r="D250" s="94">
        <f t="shared" si="3"/>
        <v>182.77842648254116</v>
      </c>
    </row>
    <row r="251" spans="1:4" x14ac:dyDescent="0.25">
      <c r="A251" s="94" t="str">
        <f>'GPC alcances 2018'!B42</f>
        <v>I.5</v>
      </c>
      <c r="B251" s="94" t="str">
        <f>'GPC alcances 2018'!C42</f>
        <v>Actividades agrícolas, de silvicultura y de pesca (electricidad)</v>
      </c>
      <c r="C251" s="94">
        <f>'GPC alcances 2018'!K42</f>
        <v>0</v>
      </c>
      <c r="D251" s="94">
        <f t="shared" si="3"/>
        <v>0</v>
      </c>
    </row>
    <row r="252" spans="1:4" x14ac:dyDescent="0.25">
      <c r="A252" s="94" t="str">
        <f>'GPC alcances 2018'!B44</f>
        <v>II.1</v>
      </c>
      <c r="B252" s="94" t="str">
        <f>'GPC alcances 2018'!C44</f>
        <v>Transporte por carretera (electricidad)</v>
      </c>
      <c r="C252" s="94">
        <f>'GPC alcances 2018'!K44</f>
        <v>0</v>
      </c>
      <c r="D252" s="94">
        <f t="shared" si="3"/>
        <v>0</v>
      </c>
    </row>
    <row r="253" spans="1:4" x14ac:dyDescent="0.25">
      <c r="A253" s="94" t="str">
        <f>'GPC alcances 2018'!B45</f>
        <v>II.2</v>
      </c>
      <c r="B253" s="94" t="str">
        <f>'GPC alcances 2018'!C45</f>
        <v>Ferroviario (electricidad)</v>
      </c>
      <c r="C253" s="94">
        <f>'GPC alcances 2018'!K45</f>
        <v>0</v>
      </c>
      <c r="D253" s="94">
        <f t="shared" si="3"/>
        <v>0</v>
      </c>
    </row>
    <row r="254" spans="1:4" x14ac:dyDescent="0.25">
      <c r="A254" s="94" t="str">
        <f>'GPC alcances 2018'!B46</f>
        <v>II.3</v>
      </c>
      <c r="B254" s="94" t="str">
        <f>'GPC alcances 2018'!C46</f>
        <v>Transporte marítimo (electricidad)</v>
      </c>
      <c r="C254" s="94">
        <f>'GPC alcances 2018'!K46</f>
        <v>0</v>
      </c>
      <c r="D254" s="94">
        <f t="shared" si="3"/>
        <v>0</v>
      </c>
    </row>
  </sheetData>
  <conditionalFormatting sqref="A133:C133 A214:C214 A238:C238 A144:C144">
    <cfRule type="cellIs" dxfId="16" priority="17" operator="lessThan">
      <formula>0</formula>
    </cfRule>
  </conditionalFormatting>
  <conditionalFormatting sqref="C235 C233 C231 C229 C227 C215 C207">
    <cfRule type="cellIs" dxfId="15" priority="16" operator="lessThan">
      <formula>0</formula>
    </cfRule>
  </conditionalFormatting>
  <conditionalFormatting sqref="C205">
    <cfRule type="cellIs" dxfId="14" priority="14" operator="lessThan">
      <formula>0</formula>
    </cfRule>
  </conditionalFormatting>
  <conditionalFormatting sqref="C206">
    <cfRule type="cellIs" dxfId="13" priority="15" operator="lessThan">
      <formula>0</formula>
    </cfRule>
  </conditionalFormatting>
  <conditionalFormatting sqref="C165">
    <cfRule type="cellIs" dxfId="12" priority="11" operator="lessThan">
      <formula>0</formula>
    </cfRule>
  </conditionalFormatting>
  <conditionalFormatting sqref="C135">
    <cfRule type="cellIs" dxfId="11" priority="13" operator="lessThan">
      <formula>0</formula>
    </cfRule>
  </conditionalFormatting>
  <conditionalFormatting sqref="C146">
    <cfRule type="cellIs" dxfId="10" priority="12" operator="lessThan">
      <formula>0</formula>
    </cfRule>
  </conditionalFormatting>
  <conditionalFormatting sqref="C188">
    <cfRule type="cellIs" dxfId="9" priority="10" operator="lessThan">
      <formula>0</formula>
    </cfRule>
  </conditionalFormatting>
  <conditionalFormatting sqref="C189">
    <cfRule type="cellIs" dxfId="8" priority="9" operator="lessThan">
      <formula>0</formula>
    </cfRule>
  </conditionalFormatting>
  <conditionalFormatting sqref="A235:B235 A233:B233 A231:B231 A229:B229 A227:B227 A215:B215 A207:B207">
    <cfRule type="cellIs" dxfId="7" priority="8" operator="lessThan">
      <formula>0</formula>
    </cfRule>
  </conditionalFormatting>
  <conditionalFormatting sqref="A205:B205">
    <cfRule type="cellIs" dxfId="6" priority="6" operator="lessThan">
      <formula>0</formula>
    </cfRule>
  </conditionalFormatting>
  <conditionalFormatting sqref="A206:B206">
    <cfRule type="cellIs" dxfId="5" priority="7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2021-05-31T17:39:41Z</dcterms:modified>
  <cp:category/>
  <cp:contentStatus/>
</cp:coreProperties>
</file>